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0cebb03cb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off" sheetId="1" r:id="Rd460b1797f8c45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$#,##0.00;($#,##0.00);&quot;—&quot;"/>
  </x:numFmts>
  <x:fonts count="7">
    <x:font>
      <x:sz val="11"/>
      <x:name val="Carlito"/>
    </x:font>
    <x:font>
      <x:sz val="11"/>
      <x:color rgb="FF173D57"/>
      <x:name val="Arial"/>
    </x:font>
    <x:font>
      <x:b/>
      <x:sz val="16"/>
      <x:color rgb="FF173D57"/>
      <x:name val="Arial"/>
    </x:font>
    <x:font>
      <x:sz val="11"/>
      <x:color rgb="FF556A78"/>
      <x:name val="Arial"/>
    </x:font>
    <x:font>
      <x:sz val="11"/>
      <x:color rgb="FF125DAB"/>
      <x:name val="Arial"/>
    </x:font>
    <x:font>
      <x:sz val="11"/>
      <x:color rgb="FF1111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8"/>
      </x:patternFill>
    </x:fill>
    <x:fill>
      <x:patternFill patternType="solid">
        <x:fgColor rgb="FF173D5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26B51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d556b0d2e44a9" /><Relationship Type="http://schemas.openxmlformats.org/officeDocument/2006/relationships/theme" Target="/xl/theme/theme1.xml" Id="Rf500245a45db418c" /><Relationship Type="http://schemas.openxmlformats.org/officeDocument/2006/relationships/sharedStrings" Target="/xl/sharedStrings.xml" Id="Rcea18ffce99f486b" /><Relationship Type="http://schemas.openxmlformats.org/officeDocument/2006/relationships/worksheet" Target="/xl/worksheets/sheet1.xml" Id="Rd460b1797f8c45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8" topLeftCell="A19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Debt payoff starter</x:v>
      </x:c>
      <x:c r="B2" s="3"/>
      <x:c r="C2" s="3"/>
      <x:c r="D2" s="3"/>
      <x:c r="E2" s="3"/>
      <x:c r="F2" s="3"/>
    </x:row>
    <x:row r="3" ht="24" customHeight="1">
      <x:c r="A3" s="4"/>
      <x:c r="B3" s="4"/>
      <x:c r="C3" s="4"/>
      <x:c r="D3" s="4"/>
      <x:c r="E3" s="4"/>
      <x:c r="F3" s="4"/>
    </x:row>
    <x:row r="4" ht="24" customHeight="1">
      <x:c r="A4" s="6" t="str">
        <x:v>Debt Calculator Hub | USD | Monthly educational estimate | Version 1.0</x:v>
      </x:c>
      <x:c r="B4" s="5"/>
      <x:c r="C4" s="5"/>
      <x:c r="D4" s="5"/>
      <x:c r="E4" s="5"/>
      <x:c r="F4" s="5"/>
    </x:row>
    <x:row r="5" ht="24" customHeight="1">
      <x:c r="A5" s="2"/>
      <x:c r="B5" s="2"/>
      <x:c r="C5" s="2"/>
      <x:c r="D5" s="2"/>
      <x:c r="E5" s="2"/>
      <x:c r="F5" s="2"/>
    </x:row>
    <x:row r="6" ht="24" customHeight="1">
      <x:c r="A6" s="2" t="str">
        <x:v>Starting balance</x:v>
      </x:c>
      <x:c r="B6" s="10" t="n">
        <x:v>5000</x:v>
      </x:c>
      <x:c r="C6" s="2" t="str">
        <x:v>Status</x:v>
      </x:c>
      <x:c r="D6" s="11" t="str">
        <x:f>IF(OR(COUNT(B6:B8)&lt;&gt;3,B6&lt;=0,B7&lt;0,B7&gt;1,B8&lt;=0),"Check inputs",IF(B8&lt;=B6*B7/12,"Payment too low",IF(F138&gt;0.000000001,"Beyond 120 months","Plan calculated")))</x:f>
        <x:v>Plan calculated</x:v>
      </x:c>
      <x:c r="E6" s="2"/>
      <x:c r="F6" s="2"/>
    </x:row>
    <x:row r="7" ht="24" customHeight="1">
      <x:c r="A7" s="2" t="str">
        <x:v>Annual interest rate</x:v>
      </x:c>
      <x:c r="B7" s="9" t="n">
        <x:v>0.18</x:v>
      </x:c>
      <x:c r="C7" s="2" t="str">
        <x:v>Payoff month</x:v>
      </x:c>
      <x:c r="D7" s="11" t="n">
        <x:f>IF(D6="Plan calculated",COUNTIFS(F19:F138,"&gt;0.000000001")+1,"n.a.")</x:f>
        <x:v>32</x:v>
      </x:c>
      <x:c r="E7" s="2"/>
      <x:c r="F7" s="2"/>
    </x:row>
    <x:row r="8" ht="24" customHeight="1">
      <x:c r="A8" s="2" t="str">
        <x:v>Fixed monthly payment</x:v>
      </x:c>
      <x:c r="B8" s="10" t="n">
        <x:v>200</x:v>
      </x:c>
      <x:c r="C8" s="2" t="str">
        <x:v>Total interest</x:v>
      </x:c>
      <x:c r="D8" s="12" t="n">
        <x:f>IF(D6="Plan calculated",SUM(C19:C138),"n.a.")</x:f>
        <x:v>1313.9639987067328</x:v>
      </x:c>
      <x:c r="E8" s="2"/>
      <x:c r="F8" s="2"/>
    </x:row>
    <x:row r="9" ht="24" customHeight="1">
      <x:c r="A9" s="2"/>
      <x:c r="B9" s="2"/>
      <x:c r="C9" s="2"/>
      <x:c r="D9" s="2"/>
      <x:c r="E9" s="2"/>
      <x:c r="F9" s="2"/>
    </x:row>
    <x:row r="10" ht="42" customHeight="1">
      <x:c r="A10" s="6" t="str">
        <x:v>Edit amber cells. APR entry: type 18% for 18 percent. The sample is hypothetical. Clear it before entering your own figures.</x:v>
      </x:c>
      <x:c r="B10" s="5"/>
      <x:c r="C10" s="5"/>
      <x:c r="D10" s="5"/>
      <x:c r="E10" s="5"/>
      <x:c r="F10" s="5"/>
    </x:row>
    <x:row r="11" ht="24" customHeight="1">
      <x:c r="A11" s="2"/>
      <x:c r="B11" s="2"/>
      <x:c r="C11" s="2"/>
      <x:c r="D11" s="2"/>
      <x:c r="E11" s="2"/>
      <x:c r="F11" s="2"/>
    </x:row>
    <x:row r="12" ht="48" customHeight="1">
      <x:c r="A12" s="6" t="str">
        <x:v>Monthly interest = opening balance × annual rate ÷ 12; payment follows interest. Rates and payment stay fixed. No new borrowing, fees or missed payments.</x:v>
      </x:c>
      <x:c r="B12" s="5"/>
      <x:c r="C12" s="5"/>
      <x:c r="D12" s="5"/>
      <x:c r="E12" s="5"/>
      <x:c r="F12" s="5"/>
    </x:row>
    <x:row r="13" ht="24" customHeight="1">
      <x:c r="A13" s="2"/>
      <x:c r="B13" s="2"/>
      <x:c r="C13" s="2"/>
      <x:c r="D13" s="2"/>
      <x:c r="E13" s="2"/>
      <x:c r="F13" s="2"/>
    </x:row>
    <x:row r="14" ht="42" customHeight="1">
      <x:c r="A14" s="6" t="str">
        <x:v>This is a planning estimate, not a lender payoff quote. Many card issuers accrue interest daily. A final payment can be smaller than the fixed amount.</x:v>
      </x:c>
      <x:c r="B14" s="5"/>
      <x:c r="C14" s="5"/>
      <x:c r="D14" s="5"/>
      <x:c r="E14" s="5"/>
      <x:c r="F14" s="5"/>
    </x:row>
    <x:row r="15" ht="24" customHeight="1">
      <x:c r="A15" s="2"/>
      <x:c r="B15" s="2"/>
      <x:c r="C15" s="2"/>
      <x:c r="D15" s="2"/>
      <x:c r="E15" s="2"/>
      <x:c r="F15" s="2"/>
    </x:row>
    <x:row r="16" ht="42" customHeight="1">
      <x:c r="A16" s="6" t="str">
        <x:v>Source: CFPB interest explanation. https://www.consumerfinance.gov/ask-cfpb/how-does-my-credit-card-company-calculate-the-amount-of-interest-i-owe-en-51/</x:v>
      </x:c>
      <x:c r="B16" s="5"/>
      <x:c r="C16" s="5"/>
      <x:c r="D16" s="5"/>
      <x:c r="E16" s="5"/>
      <x:c r="F16" s="5"/>
    </x:row>
    <x:row r="17" ht="24" customHeight="1">
      <x:c r="A17" s="2"/>
      <x:c r="B17" s="2"/>
      <x:c r="C17" s="2"/>
      <x:c r="D17" s="2"/>
      <x:c r="E17" s="2"/>
      <x:c r="F17" s="2"/>
    </x:row>
    <x:row r="18" ht="40" customHeight="1">
      <x:c r="A18" s="16" t="str">
        <x:v>Month</x:v>
      </x:c>
      <x:c r="B18" s="16" t="str">
        <x:v>Opening balance</x:v>
      </x:c>
      <x:c r="C18" s="16" t="str">
        <x:v>Interest</x:v>
      </x:c>
      <x:c r="D18" s="16" t="str">
        <x:v>Payment</x:v>
      </x:c>
      <x:c r="E18" s="16" t="str">
        <x:v>Principal repaid</x:v>
      </x:c>
      <x:c r="F18" s="16" t="str">
        <x:v>Closing balance</x:v>
      </x:c>
    </x:row>
    <x:row r="19" ht="24" customHeight="1">
      <x:c r="A19" s="2" t="n">
        <x:f>1</x:f>
        <x:v>1</x:v>
      </x:c>
      <x:c r="B19" s="17" t="n">
        <x:f>$B$6</x:f>
        <x:v>5000</x:v>
      </x:c>
      <x:c r="C19" s="17" t="n">
        <x:f>B19*$B$7/12</x:f>
        <x:v>75</x:v>
      </x:c>
      <x:c r="D19" s="17" t="n">
        <x:f>MIN($B$8,B19+C19)</x:f>
        <x:v>200</x:v>
      </x:c>
      <x:c r="E19" s="17" t="n">
        <x:f>D19-C19</x:f>
        <x:v>125</x:v>
      </x:c>
      <x:c r="F19" s="17" t="n">
        <x:f>MAX(0,B19+C19-D19)</x:f>
        <x:v>4875</x:v>
      </x:c>
    </x:row>
    <x:row r="20" ht="24" customHeight="1">
      <x:c r="A20" s="2" t="n">
        <x:f>2</x:f>
        <x:v>2</x:v>
      </x:c>
      <x:c r="B20" s="17" t="n">
        <x:f>F19</x:f>
        <x:v>4875</x:v>
      </x:c>
      <x:c r="C20" s="17" t="n">
        <x:f>B20*$B$7/12</x:f>
        <x:v>73.125</x:v>
      </x:c>
      <x:c r="D20" s="17" t="n">
        <x:f>MIN($B$8,B20+C20)</x:f>
        <x:v>200</x:v>
      </x:c>
      <x:c r="E20" s="17" t="n">
        <x:f>D20-C20</x:f>
        <x:v>126.875</x:v>
      </x:c>
      <x:c r="F20" s="17" t="n">
        <x:f>MAX(0,B20+C20-D20)</x:f>
        <x:v>4748.125</x:v>
      </x:c>
    </x:row>
    <x:row r="21" ht="24" customHeight="1">
      <x:c r="A21" s="2" t="n">
        <x:f>3</x:f>
        <x:v>3</x:v>
      </x:c>
      <x:c r="B21" s="17" t="n">
        <x:f>F20</x:f>
        <x:v>4748.125</x:v>
      </x:c>
      <x:c r="C21" s="17" t="n">
        <x:f>B21*$B$7/12</x:f>
        <x:v>71.221875</x:v>
      </x:c>
      <x:c r="D21" s="17" t="n">
        <x:f>MIN($B$8,B21+C21)</x:f>
        <x:v>200</x:v>
      </x:c>
      <x:c r="E21" s="17" t="n">
        <x:f>D21-C21</x:f>
        <x:v>128.778125</x:v>
      </x:c>
      <x:c r="F21" s="17" t="n">
        <x:f>MAX(0,B21+C21-D21)</x:f>
        <x:v>4619.346875</x:v>
      </x:c>
    </x:row>
    <x:row r="22" ht="24" customHeight="1">
      <x:c r="A22" s="2" t="n">
        <x:f>4</x:f>
        <x:v>4</x:v>
      </x:c>
      <x:c r="B22" s="17" t="n">
        <x:f>F21</x:f>
        <x:v>4619.346875</x:v>
      </x:c>
      <x:c r="C22" s="17" t="n">
        <x:f>B22*$B$7/12</x:f>
        <x:v>69.29020312499999</x:v>
      </x:c>
      <x:c r="D22" s="17" t="n">
        <x:f>MIN($B$8,B22+C22)</x:f>
        <x:v>200</x:v>
      </x:c>
      <x:c r="E22" s="17" t="n">
        <x:f>D22-C22</x:f>
        <x:v>130.709796875</x:v>
      </x:c>
      <x:c r="F22" s="17" t="n">
        <x:f>MAX(0,B22+C22-D22)</x:f>
        <x:v>4488.637078125</x:v>
      </x:c>
    </x:row>
    <x:row r="23" ht="24" customHeight="1">
      <x:c r="A23" s="2" t="n">
        <x:f>5</x:f>
        <x:v>5</x:v>
      </x:c>
      <x:c r="B23" s="17" t="n">
        <x:f>F22</x:f>
        <x:v>4488.637078125</x:v>
      </x:c>
      <x:c r="C23" s="17" t="n">
        <x:f>B23*$B$7/12</x:f>
        <x:v>67.329556171875</x:v>
      </x:c>
      <x:c r="D23" s="17" t="n">
        <x:f>MIN($B$8,B23+C23)</x:f>
        <x:v>200</x:v>
      </x:c>
      <x:c r="E23" s="17" t="n">
        <x:f>D23-C23</x:f>
        <x:v>132.670443828125</x:v>
      </x:c>
      <x:c r="F23" s="17" t="n">
        <x:f>MAX(0,B23+C23-D23)</x:f>
        <x:v>4355.966634296875</x:v>
      </x:c>
    </x:row>
    <x:row r="24" ht="24" customHeight="1">
      <x:c r="A24" s="2" t="n">
        <x:f>6</x:f>
        <x:v>6</x:v>
      </x:c>
      <x:c r="B24" s="17" t="n">
        <x:f>F23</x:f>
        <x:v>4355.966634296875</x:v>
      </x:c>
      <x:c r="C24" s="17" t="n">
        <x:f>B24*$B$7/12</x:f>
        <x:v>65.33949951445312</x:v>
      </x:c>
      <x:c r="D24" s="17" t="n">
        <x:f>MIN($B$8,B24+C24)</x:f>
        <x:v>200</x:v>
      </x:c>
      <x:c r="E24" s="17" t="n">
        <x:f>D24-C24</x:f>
        <x:v>134.6605004855469</x:v>
      </x:c>
      <x:c r="F24" s="17" t="n">
        <x:f>MAX(0,B24+C24-D24)</x:f>
        <x:v>4221.306133811328</x:v>
      </x:c>
    </x:row>
    <x:row r="25" ht="24" customHeight="1">
      <x:c r="A25" s="2" t="n">
        <x:f>7</x:f>
        <x:v>7</x:v>
      </x:c>
      <x:c r="B25" s="17" t="n">
        <x:f>F24</x:f>
        <x:v>4221.306133811328</x:v>
      </x:c>
      <x:c r="C25" s="17" t="n">
        <x:f>B25*$B$7/12</x:f>
        <x:v>63.31959200716992</x:v>
      </x:c>
      <x:c r="D25" s="17" t="n">
        <x:f>MIN($B$8,B25+C25)</x:f>
        <x:v>200</x:v>
      </x:c>
      <x:c r="E25" s="17" t="n">
        <x:f>D25-C25</x:f>
        <x:v>136.68040799283008</x:v>
      </x:c>
      <x:c r="F25" s="17" t="n">
        <x:f>MAX(0,B25+C25-D25)</x:f>
        <x:v>4084.6257258184987</x:v>
      </x:c>
    </x:row>
    <x:row r="26" ht="24" customHeight="1">
      <x:c r="A26" s="2" t="n">
        <x:f>8</x:f>
        <x:v>8</x:v>
      </x:c>
      <x:c r="B26" s="17" t="n">
        <x:f>F25</x:f>
        <x:v>4084.6257258184987</x:v>
      </x:c>
      <x:c r="C26" s="17" t="n">
        <x:f>B26*$B$7/12</x:f>
        <x:v>61.26938588727748</x:v>
      </x:c>
      <x:c r="D26" s="17" t="n">
        <x:f>MIN($B$8,B26+C26)</x:f>
        <x:v>200</x:v>
      </x:c>
      <x:c r="E26" s="17" t="n">
        <x:f>D26-C26</x:f>
        <x:v>138.73061411272252</x:v>
      </x:c>
      <x:c r="F26" s="17" t="n">
        <x:f>MAX(0,B26+C26-D26)</x:f>
        <x:v>3945.895111705776</x:v>
      </x:c>
    </x:row>
    <x:row r="27" ht="24" customHeight="1">
      <x:c r="A27" s="2" t="n">
        <x:f>9</x:f>
        <x:v>9</x:v>
      </x:c>
      <x:c r="B27" s="17" t="n">
        <x:f>F26</x:f>
        <x:v>3945.895111705776</x:v>
      </x:c>
      <x:c r="C27" s="17" t="n">
        <x:f>B27*$B$7/12</x:f>
        <x:v>59.18842667558664</x:v>
      </x:c>
      <x:c r="D27" s="17" t="n">
        <x:f>MIN($B$8,B27+C27)</x:f>
        <x:v>200</x:v>
      </x:c>
      <x:c r="E27" s="17" t="n">
        <x:f>D27-C27</x:f>
        <x:v>140.81157332441336</x:v>
      </x:c>
      <x:c r="F27" s="17" t="n">
        <x:f>MAX(0,B27+C27-D27)</x:f>
        <x:v>3805.0835383813624</x:v>
      </x:c>
    </x:row>
    <x:row r="28" ht="24" customHeight="1">
      <x:c r="A28" s="2" t="n">
        <x:f>10</x:f>
        <x:v>10</x:v>
      </x:c>
      <x:c r="B28" s="17" t="n">
        <x:f>F27</x:f>
        <x:v>3805.0835383813624</x:v>
      </x:c>
      <x:c r="C28" s="17" t="n">
        <x:f>B28*$B$7/12</x:f>
        <x:v>57.07625307572044</x:v>
      </x:c>
      <x:c r="D28" s="17" t="n">
        <x:f>MIN($B$8,B28+C28)</x:f>
        <x:v>200</x:v>
      </x:c>
      <x:c r="E28" s="17" t="n">
        <x:f>D28-C28</x:f>
        <x:v>142.92374692427956</x:v>
      </x:c>
      <x:c r="F28" s="17" t="n">
        <x:f>MAX(0,B28+C28-D28)</x:f>
        <x:v>3662.159791457083</x:v>
      </x:c>
    </x:row>
    <x:row r="29" ht="24" customHeight="1">
      <x:c r="A29" s="2" t="n">
        <x:f>11</x:f>
        <x:v>11</x:v>
      </x:c>
      <x:c r="B29" s="17" t="n">
        <x:f>F28</x:f>
        <x:v>3662.159791457083</x:v>
      </x:c>
      <x:c r="C29" s="17" t="n">
        <x:f>B29*$B$7/12</x:f>
        <x:v>54.93239687185624</x:v>
      </x:c>
      <x:c r="D29" s="17" t="n">
        <x:f>MIN($B$8,B29+C29)</x:f>
        <x:v>200</x:v>
      </x:c>
      <x:c r="E29" s="17" t="n">
        <x:f>D29-C29</x:f>
        <x:v>145.06760312814376</x:v>
      </x:c>
      <x:c r="F29" s="17" t="n">
        <x:f>MAX(0,B29+C29-D29)</x:f>
        <x:v>3517.0921883289393</x:v>
      </x:c>
    </x:row>
    <x:row r="30" ht="24" customHeight="1">
      <x:c r="A30" s="2" t="n">
        <x:f>12</x:f>
        <x:v>12</x:v>
      </x:c>
      <x:c r="B30" s="17" t="n">
        <x:f>F29</x:f>
        <x:v>3517.0921883289393</x:v>
      </x:c>
      <x:c r="C30" s="17" t="n">
        <x:f>B30*$B$7/12</x:f>
        <x:v>52.756382824934086</x:v>
      </x:c>
      <x:c r="D30" s="17" t="n">
        <x:f>MIN($B$8,B30+C30)</x:f>
        <x:v>200</x:v>
      </x:c>
      <x:c r="E30" s="17" t="n">
        <x:f>D30-C30</x:f>
        <x:v>147.2436171750659</x:v>
      </x:c>
      <x:c r="F30" s="17" t="n">
        <x:f>MAX(0,B30+C30-D30)</x:f>
        <x:v>3369.8485711538733</x:v>
      </x:c>
    </x:row>
    <x:row r="31" ht="24" customHeight="1">
      <x:c r="A31" s="2" t="n">
        <x:f>13</x:f>
        <x:v>13</x:v>
      </x:c>
      <x:c r="B31" s="17" t="n">
        <x:f>F30</x:f>
        <x:v>3369.8485711538733</x:v>
      </x:c>
      <x:c r="C31" s="17" t="n">
        <x:f>B31*$B$7/12</x:f>
        <x:v>50.5477285673081</x:v>
      </x:c>
      <x:c r="D31" s="17" t="n">
        <x:f>MIN($B$8,B31+C31)</x:f>
        <x:v>200</x:v>
      </x:c>
      <x:c r="E31" s="17" t="n">
        <x:f>D31-C31</x:f>
        <x:v>149.4522714326919</x:v>
      </x:c>
      <x:c r="F31" s="17" t="n">
        <x:f>MAX(0,B31+C31-D31)</x:f>
        <x:v>3220.3962997211815</x:v>
      </x:c>
    </x:row>
    <x:row r="32" ht="24" customHeight="1">
      <x:c r="A32" s="2" t="n">
        <x:f>14</x:f>
        <x:v>14</x:v>
      </x:c>
      <x:c r="B32" s="17" t="n">
        <x:f>F31</x:f>
        <x:v>3220.3962997211815</x:v>
      </x:c>
      <x:c r="C32" s="17" t="n">
        <x:f>B32*$B$7/12</x:f>
        <x:v>48.30594449581772</x:v>
      </x:c>
      <x:c r="D32" s="17" t="n">
        <x:f>MIN($B$8,B32+C32)</x:f>
        <x:v>200</x:v>
      </x:c>
      <x:c r="E32" s="17" t="n">
        <x:f>D32-C32</x:f>
        <x:v>151.69405550418227</x:v>
      </x:c>
      <x:c r="F32" s="17" t="n">
        <x:f>MAX(0,B32+C32-D32)</x:f>
        <x:v>3068.702244216999</x:v>
      </x:c>
    </x:row>
    <x:row r="33" ht="24" customHeight="1">
      <x:c r="A33" s="2" t="n">
        <x:f>15</x:f>
        <x:v>15</x:v>
      </x:c>
      <x:c r="B33" s="17" t="n">
        <x:f>F32</x:f>
        <x:v>3068.702244216999</x:v>
      </x:c>
      <x:c r="C33" s="17" t="n">
        <x:f>B33*$B$7/12</x:f>
        <x:v>46.03053366325499</x:v>
      </x:c>
      <x:c r="D33" s="17" t="n">
        <x:f>MIN($B$8,B33+C33)</x:f>
        <x:v>200</x:v>
      </x:c>
      <x:c r="E33" s="17" t="n">
        <x:f>D33-C33</x:f>
        <x:v>153.969466336745</x:v>
      </x:c>
      <x:c r="F33" s="17" t="n">
        <x:f>MAX(0,B33+C33-D33)</x:f>
        <x:v>2914.732777880254</x:v>
      </x:c>
    </x:row>
    <x:row r="34" ht="24" customHeight="1">
      <x:c r="A34" s="2" t="n">
        <x:f>16</x:f>
        <x:v>16</x:v>
      </x:c>
      <x:c r="B34" s="17" t="n">
        <x:f>F33</x:f>
        <x:v>2914.732777880254</x:v>
      </x:c>
      <x:c r="C34" s="17" t="n">
        <x:f>B34*$B$7/12</x:f>
        <x:v>43.720991668203816</x:v>
      </x:c>
      <x:c r="D34" s="17" t="n">
        <x:f>MIN($B$8,B34+C34)</x:f>
        <x:v>200</x:v>
      </x:c>
      <x:c r="E34" s="17" t="n">
        <x:f>D34-C34</x:f>
        <x:v>156.27900833179618</x:v>
      </x:c>
      <x:c r="F34" s="17" t="n">
        <x:f>MAX(0,B34+C34-D34)</x:f>
        <x:v>2758.453769548458</x:v>
      </x:c>
    </x:row>
    <x:row r="35" ht="24" customHeight="1">
      <x:c r="A35" s="2" t="n">
        <x:f>17</x:f>
        <x:v>17</x:v>
      </x:c>
      <x:c r="B35" s="17" t="n">
        <x:f>F34</x:f>
        <x:v>2758.453769548458</x:v>
      </x:c>
      <x:c r="C35" s="17" t="n">
        <x:f>B35*$B$7/12</x:f>
        <x:v>41.37680654322687</x:v>
      </x:c>
      <x:c r="D35" s="17" t="n">
        <x:f>MIN($B$8,B35+C35)</x:f>
        <x:v>200</x:v>
      </x:c>
      <x:c r="E35" s="17" t="n">
        <x:f>D35-C35</x:f>
        <x:v>158.62319345677312</x:v>
      </x:c>
      <x:c r="F35" s="17" t="n">
        <x:f>MAX(0,B35+C35-D35)</x:f>
        <x:v>2599.8305760916846</x:v>
      </x:c>
    </x:row>
    <x:row r="36" ht="24" customHeight="1">
      <x:c r="A36" s="2" t="n">
        <x:f>18</x:f>
        <x:v>18</x:v>
      </x:c>
      <x:c r="B36" s="17" t="n">
        <x:f>F35</x:f>
        <x:v>2599.8305760916846</x:v>
      </x:c>
      <x:c r="C36" s="17" t="n">
        <x:f>B36*$B$7/12</x:f>
        <x:v>38.99745864137527</x:v>
      </x:c>
      <x:c r="D36" s="17" t="n">
        <x:f>MIN($B$8,B36+C36)</x:f>
        <x:v>200</x:v>
      </x:c>
      <x:c r="E36" s="17" t="n">
        <x:f>D36-C36</x:f>
        <x:v>161.00254135862474</x:v>
      </x:c>
      <x:c r="F36" s="17" t="n">
        <x:f>MAX(0,B36+C36-D36)</x:f>
        <x:v>2438.82803473306</x:v>
      </x:c>
    </x:row>
    <x:row r="37" ht="24" customHeight="1">
      <x:c r="A37" s="2" t="n">
        <x:f>19</x:f>
        <x:v>19</x:v>
      </x:c>
      <x:c r="B37" s="17" t="n">
        <x:f>F36</x:f>
        <x:v>2438.82803473306</x:v>
      </x:c>
      <x:c r="C37" s="17" t="n">
        <x:f>B37*$B$7/12</x:f>
        <x:v>36.5824205209959</x:v>
      </x:c>
      <x:c r="D37" s="17" t="n">
        <x:f>MIN($B$8,B37+C37)</x:f>
        <x:v>200</x:v>
      </x:c>
      <x:c r="E37" s="17" t="n">
        <x:f>D37-C37</x:f>
        <x:v>163.4175794790041</x:v>
      </x:c>
      <x:c r="F37" s="17" t="n">
        <x:f>MAX(0,B37+C37-D37)</x:f>
        <x:v>2275.410455254056</x:v>
      </x:c>
    </x:row>
    <x:row r="38" ht="24" customHeight="1">
      <x:c r="A38" s="2" t="n">
        <x:f>20</x:f>
        <x:v>20</x:v>
      </x:c>
      <x:c r="B38" s="17" t="n">
        <x:f>F37</x:f>
        <x:v>2275.410455254056</x:v>
      </x:c>
      <x:c r="C38" s="17" t="n">
        <x:f>B38*$B$7/12</x:f>
        <x:v>34.13115682881084</x:v>
      </x:c>
      <x:c r="D38" s="17" t="n">
        <x:f>MIN($B$8,B38+C38)</x:f>
        <x:v>200</x:v>
      </x:c>
      <x:c r="E38" s="17" t="n">
        <x:f>D38-C38</x:f>
        <x:v>165.86884317118916</x:v>
      </x:c>
      <x:c r="F38" s="17" t="n">
        <x:f>MAX(0,B38+C38-D38)</x:f>
        <x:v>2109.541612082867</x:v>
      </x:c>
    </x:row>
    <x:row r="39" ht="24" customHeight="1">
      <x:c r="A39" s="2" t="n">
        <x:f>21</x:f>
        <x:v>21</x:v>
      </x:c>
      <x:c r="B39" s="17" t="n">
        <x:f>F38</x:f>
        <x:v>2109.541612082867</x:v>
      </x:c>
      <x:c r="C39" s="17" t="n">
        <x:f>B39*$B$7/12</x:f>
        <x:v>31.643124181243</x:v>
      </x:c>
      <x:c r="D39" s="17" t="n">
        <x:f>MIN($B$8,B39+C39)</x:f>
        <x:v>200</x:v>
      </x:c>
      <x:c r="E39" s="17" t="n">
        <x:f>D39-C39</x:f>
        <x:v>168.356875818757</x:v>
      </x:c>
      <x:c r="F39" s="17" t="n">
        <x:f>MAX(0,B39+C39-D39)</x:f>
        <x:v>1941.1847362641097</x:v>
      </x:c>
    </x:row>
    <x:row r="40" ht="24" customHeight="1">
      <x:c r="A40" s="2" t="n">
        <x:f>22</x:f>
        <x:v>22</x:v>
      </x:c>
      <x:c r="B40" s="17" t="n">
        <x:f>F39</x:f>
        <x:v>1941.1847362641097</x:v>
      </x:c>
      <x:c r="C40" s="17" t="n">
        <x:f>B40*$B$7/12</x:f>
        <x:v>29.117771043961643</x:v>
      </x:c>
      <x:c r="D40" s="17" t="n">
        <x:f>MIN($B$8,B40+C40)</x:f>
        <x:v>200</x:v>
      </x:c>
      <x:c r="E40" s="17" t="n">
        <x:f>D40-C40</x:f>
        <x:v>170.88222895603835</x:v>
      </x:c>
      <x:c r="F40" s="17" t="n">
        <x:f>MAX(0,B40+C40-D40)</x:f>
        <x:v>1770.3025073080714</x:v>
      </x:c>
    </x:row>
    <x:row r="41" ht="24" customHeight="1">
      <x:c r="A41" s="2" t="n">
        <x:f>23</x:f>
        <x:v>23</x:v>
      </x:c>
      <x:c r="B41" s="17" t="n">
        <x:f>F40</x:f>
        <x:v>1770.3025073080714</x:v>
      </x:c>
      <x:c r="C41" s="17" t="n">
        <x:f>B41*$B$7/12</x:f>
        <x:v>26.554537609621068</x:v>
      </x:c>
      <x:c r="D41" s="17" t="n">
        <x:f>MIN($B$8,B41+C41)</x:f>
        <x:v>200</x:v>
      </x:c>
      <x:c r="E41" s="17" t="n">
        <x:f>D41-C41</x:f>
        <x:v>173.44546239037894</x:v>
      </x:c>
      <x:c r="F41" s="17" t="n">
        <x:f>MAX(0,B41+C41-D41)</x:f>
        <x:v>1596.8570449176925</x:v>
      </x:c>
    </x:row>
    <x:row r="42" ht="24" customHeight="1">
      <x:c r="A42" s="2" t="n">
        <x:f>24</x:f>
        <x:v>24</x:v>
      </x:c>
      <x:c r="B42" s="17" t="n">
        <x:f>F41</x:f>
        <x:v>1596.8570449176925</x:v>
      </x:c>
      <x:c r="C42" s="17" t="n">
        <x:f>B42*$B$7/12</x:f>
        <x:v>23.952855673765388</x:v>
      </x:c>
      <x:c r="D42" s="17" t="n">
        <x:f>MIN($B$8,B42+C42)</x:f>
        <x:v>200</x:v>
      </x:c>
      <x:c r="E42" s="17" t="n">
        <x:f>D42-C42</x:f>
        <x:v>176.04714432623462</x:v>
      </x:c>
      <x:c r="F42" s="17" t="n">
        <x:f>MAX(0,B42+C42-D42)</x:f>
        <x:v>1420.809900591458</x:v>
      </x:c>
    </x:row>
    <x:row r="43" ht="24" customHeight="1">
      <x:c r="A43" s="2" t="n">
        <x:f>25</x:f>
        <x:v>25</x:v>
      </x:c>
      <x:c r="B43" s="17" t="n">
        <x:f>F42</x:f>
        <x:v>1420.809900591458</x:v>
      </x:c>
      <x:c r="C43" s="17" t="n">
        <x:f>B43*$B$7/12</x:f>
        <x:v>21.312148508871868</x:v>
      </x:c>
      <x:c r="D43" s="17" t="n">
        <x:f>MIN($B$8,B43+C43)</x:f>
        <x:v>200</x:v>
      </x:c>
      <x:c r="E43" s="17" t="n">
        <x:f>D43-C43</x:f>
        <x:v>178.68785149112813</x:v>
      </x:c>
      <x:c r="F43" s="17" t="n">
        <x:f>MAX(0,B43+C43-D43)</x:f>
        <x:v>1242.1220491003298</x:v>
      </x:c>
    </x:row>
    <x:row r="44" ht="24" customHeight="1">
      <x:c r="A44" s="2" t="n">
        <x:f>26</x:f>
        <x:v>26</x:v>
      </x:c>
      <x:c r="B44" s="17" t="n">
        <x:f>F43</x:f>
        <x:v>1242.1220491003298</x:v>
      </x:c>
      <x:c r="C44" s="17" t="n">
        <x:f>B44*$B$7/12</x:f>
        <x:v>18.63183073650495</x:v>
      </x:c>
      <x:c r="D44" s="17" t="n">
        <x:f>MIN($B$8,B44+C44)</x:f>
        <x:v>200</x:v>
      </x:c>
      <x:c r="E44" s="17" t="n">
        <x:f>D44-C44</x:f>
        <x:v>181.36816926349505</x:v>
      </x:c>
      <x:c r="F44" s="17" t="n">
        <x:f>MAX(0,B44+C44-D44)</x:f>
        <x:v>1060.7538798368348</x:v>
      </x:c>
    </x:row>
    <x:row r="45" ht="24" customHeight="1">
      <x:c r="A45" s="2" t="n">
        <x:f>27</x:f>
        <x:v>27</x:v>
      </x:c>
      <x:c r="B45" s="17" t="n">
        <x:f>F44</x:f>
        <x:v>1060.7538798368348</x:v>
      </x:c>
      <x:c r="C45" s="17" t="n">
        <x:f>B45*$B$7/12</x:f>
        <x:v>15.911308197552522</x:v>
      </x:c>
      <x:c r="D45" s="17" t="n">
        <x:f>MIN($B$8,B45+C45)</x:f>
        <x:v>200</x:v>
      </x:c>
      <x:c r="E45" s="17" t="n">
        <x:f>D45-C45</x:f>
        <x:v>184.08869180244747</x:v>
      </x:c>
      <x:c r="F45" s="17" t="n">
        <x:f>MAX(0,B45+C45-D45)</x:f>
        <x:v>876.6651880343873</x:v>
      </x:c>
    </x:row>
    <x:row r="46" ht="24" customHeight="1">
      <x:c r="A46" s="2" t="n">
        <x:f>28</x:f>
        <x:v>28</x:v>
      </x:c>
      <x:c r="B46" s="17" t="n">
        <x:f>F45</x:f>
        <x:v>876.6651880343873</x:v>
      </x:c>
      <x:c r="C46" s="17" t="n">
        <x:f>B46*$B$7/12</x:f>
        <x:v>13.149977820515808</x:v>
      </x:c>
      <x:c r="D46" s="17" t="n">
        <x:f>MIN($B$8,B46+C46)</x:f>
        <x:v>200</x:v>
      </x:c>
      <x:c r="E46" s="17" t="n">
        <x:f>D46-C46</x:f>
        <x:v>186.8500221794842</x:v>
      </x:c>
      <x:c r="F46" s="17" t="n">
        <x:f>MAX(0,B46+C46-D46)</x:f>
        <x:v>689.8151658549031</x:v>
      </x:c>
    </x:row>
    <x:row r="47" ht="24" customHeight="1">
      <x:c r="A47" s="2" t="n">
        <x:f>29</x:f>
        <x:v>29</x:v>
      </x:c>
      <x:c r="B47" s="17" t="n">
        <x:f>F46</x:f>
        <x:v>689.8151658549031</x:v>
      </x:c>
      <x:c r="C47" s="17" t="n">
        <x:f>B47*$B$7/12</x:f>
        <x:v>10.347227487823545</x:v>
      </x:c>
      <x:c r="D47" s="17" t="n">
        <x:f>MIN($B$8,B47+C47)</x:f>
        <x:v>200</x:v>
      </x:c>
      <x:c r="E47" s="17" t="n">
        <x:f>D47-C47</x:f>
        <x:v>189.65277251217645</x:v>
      </x:c>
      <x:c r="F47" s="17" t="n">
        <x:f>MAX(0,B47+C47-D47)</x:f>
        <x:v>500.16239334272655</x:v>
      </x:c>
    </x:row>
    <x:row r="48" ht="24" customHeight="1">
      <x:c r="A48" s="2" t="n">
        <x:f>30</x:f>
        <x:v>30</x:v>
      </x:c>
      <x:c r="B48" s="17" t="n">
        <x:f>F47</x:f>
        <x:v>500.16239334272655</x:v>
      </x:c>
      <x:c r="C48" s="17" t="n">
        <x:f>B48*$B$7/12</x:f>
        <x:v>7.502435900140898</x:v>
      </x:c>
      <x:c r="D48" s="17" t="n">
        <x:f>MIN($B$8,B48+C48)</x:f>
        <x:v>200</x:v>
      </x:c>
      <x:c r="E48" s="17" t="n">
        <x:f>D48-C48</x:f>
        <x:v>192.4975640998591</x:v>
      </x:c>
      <x:c r="F48" s="17" t="n">
        <x:f>MAX(0,B48+C48-D48)</x:f>
        <x:v>307.6648292428674</x:v>
      </x:c>
    </x:row>
    <x:row r="49" ht="24" customHeight="1">
      <x:c r="A49" s="2" t="n">
        <x:f>31</x:f>
        <x:v>31</x:v>
      </x:c>
      <x:c r="B49" s="17" t="n">
        <x:f>F48</x:f>
        <x:v>307.6648292428674</x:v>
      </x:c>
      <x:c r="C49" s="17" t="n">
        <x:f>B49*$B$7/12</x:f>
        <x:v>4.614972438643011</x:v>
      </x:c>
      <x:c r="D49" s="17" t="n">
        <x:f>MIN($B$8,B49+C49)</x:f>
        <x:v>200</x:v>
      </x:c>
      <x:c r="E49" s="17" t="n">
        <x:f>D49-C49</x:f>
        <x:v>195.385027561357</x:v>
      </x:c>
      <x:c r="F49" s="17" t="n">
        <x:f>MAX(0,B49+C49-D49)</x:f>
        <x:v>112.27980168151043</x:v>
      </x:c>
    </x:row>
    <x:row r="50" ht="24" customHeight="1">
      <x:c r="A50" s="2" t="n">
        <x:f>32</x:f>
        <x:v>32</x:v>
      </x:c>
      <x:c r="B50" s="17" t="n">
        <x:f>F49</x:f>
        <x:v>112.27980168151043</x:v>
      </x:c>
      <x:c r="C50" s="17" t="n">
        <x:f>B50*$B$7/12</x:f>
        <x:v>1.6841970252226564</x:v>
      </x:c>
      <x:c r="D50" s="17" t="n">
        <x:f>MIN($B$8,B50+C50)</x:f>
        <x:v>113.9639987067331</x:v>
      </x:c>
      <x:c r="E50" s="17" t="n">
        <x:f>D50-C50</x:f>
        <x:v>112.27980168151043</x:v>
      </x:c>
      <x:c r="F50" s="17" t="n">
        <x:f>MAX(0,B50+C50-D50)</x:f>
        <x:v>0</x:v>
      </x:c>
    </x:row>
    <x:row r="51" ht="24" customHeight="1">
      <x:c r="A51" s="2" t="n">
        <x:f>33</x:f>
        <x:v>33</x:v>
      </x:c>
      <x:c r="B51" s="17" t="n">
        <x:f>F50</x:f>
        <x:v>0</x:v>
      </x:c>
      <x:c r="C51" s="17" t="n">
        <x:f>B51*$B$7/12</x:f>
        <x:v>0</x:v>
      </x:c>
      <x:c r="D51" s="17" t="n">
        <x:f>MIN($B$8,B51+C51)</x:f>
        <x:v>0</x:v>
      </x:c>
      <x:c r="E51" s="17" t="n">
        <x:f>D51-C51</x:f>
        <x:v>0</x:v>
      </x:c>
      <x:c r="F51" s="17" t="n">
        <x:f>MAX(0,B51+C51-D51)</x:f>
        <x:v>0</x:v>
      </x:c>
    </x:row>
    <x:row r="52" ht="24" customHeight="1">
      <x:c r="A52" s="2" t="n">
        <x:f>34</x:f>
        <x:v>34</x:v>
      </x:c>
      <x:c r="B52" s="17" t="n">
        <x:f>F51</x:f>
        <x:v>0</x:v>
      </x:c>
      <x:c r="C52" s="17" t="n">
        <x:f>B52*$B$7/12</x:f>
        <x:v>0</x:v>
      </x:c>
      <x:c r="D52" s="17" t="n">
        <x:f>MIN($B$8,B52+C52)</x:f>
        <x:v>0</x:v>
      </x:c>
      <x:c r="E52" s="17" t="n">
        <x:f>D52-C52</x:f>
        <x:v>0</x:v>
      </x:c>
      <x:c r="F52" s="17" t="n">
        <x:f>MAX(0,B52+C52-D52)</x:f>
        <x:v>0</x:v>
      </x:c>
    </x:row>
    <x:row r="53" ht="24" customHeight="1">
      <x:c r="A53" s="2" t="n">
        <x:f>35</x:f>
        <x:v>35</x:v>
      </x:c>
      <x:c r="B53" s="17" t="n">
        <x:f>F52</x:f>
        <x:v>0</x:v>
      </x:c>
      <x:c r="C53" s="17" t="n">
        <x:f>B53*$B$7/12</x:f>
        <x:v>0</x:v>
      </x:c>
      <x:c r="D53" s="17" t="n">
        <x:f>MIN($B$8,B53+C53)</x:f>
        <x:v>0</x:v>
      </x:c>
      <x:c r="E53" s="17" t="n">
        <x:f>D53-C53</x:f>
        <x:v>0</x:v>
      </x:c>
      <x:c r="F53" s="17" t="n">
        <x:f>MAX(0,B53+C53-D53)</x:f>
        <x:v>0</x:v>
      </x:c>
    </x:row>
    <x:row r="54" ht="24" customHeight="1">
      <x:c r="A54" s="2" t="n">
        <x:f>36</x:f>
        <x:v>36</x:v>
      </x:c>
      <x:c r="B54" s="17" t="n">
        <x:f>F53</x:f>
        <x:v>0</x:v>
      </x:c>
      <x:c r="C54" s="17" t="n">
        <x:f>B54*$B$7/12</x:f>
        <x:v>0</x:v>
      </x:c>
      <x:c r="D54" s="17" t="n">
        <x:f>MIN($B$8,B54+C54)</x:f>
        <x:v>0</x:v>
      </x:c>
      <x:c r="E54" s="17" t="n">
        <x:f>D54-C54</x:f>
        <x:v>0</x:v>
      </x:c>
      <x:c r="F54" s="17" t="n">
        <x:f>MAX(0,B54+C54-D54)</x:f>
        <x:v>0</x:v>
      </x:c>
    </x:row>
    <x:row r="55" ht="24" customHeight="1">
      <x:c r="A55" s="2" t="n">
        <x:f>37</x:f>
        <x:v>37</x:v>
      </x:c>
      <x:c r="B55" s="17" t="n">
        <x:f>F54</x:f>
        <x:v>0</x:v>
      </x:c>
      <x:c r="C55" s="17" t="n">
        <x:f>B55*$B$7/12</x:f>
        <x:v>0</x:v>
      </x:c>
      <x:c r="D55" s="17" t="n">
        <x:f>MIN($B$8,B55+C55)</x:f>
        <x:v>0</x:v>
      </x:c>
      <x:c r="E55" s="17" t="n">
        <x:f>D55-C55</x:f>
        <x:v>0</x:v>
      </x:c>
      <x:c r="F55" s="17" t="n">
        <x:f>MAX(0,B55+C55-D55)</x:f>
        <x:v>0</x:v>
      </x:c>
    </x:row>
    <x:row r="56" ht="24" customHeight="1">
      <x:c r="A56" s="2" t="n">
        <x:f>38</x:f>
        <x:v>38</x:v>
      </x:c>
      <x:c r="B56" s="17" t="n">
        <x:f>F55</x:f>
        <x:v>0</x:v>
      </x:c>
      <x:c r="C56" s="17" t="n">
        <x:f>B56*$B$7/12</x:f>
        <x:v>0</x:v>
      </x:c>
      <x:c r="D56" s="17" t="n">
        <x:f>MIN($B$8,B56+C56)</x:f>
        <x:v>0</x:v>
      </x:c>
      <x:c r="E56" s="17" t="n">
        <x:f>D56-C56</x:f>
        <x:v>0</x:v>
      </x:c>
      <x:c r="F56" s="17" t="n">
        <x:f>MAX(0,B56+C56-D56)</x:f>
        <x:v>0</x:v>
      </x:c>
    </x:row>
    <x:row r="57" ht="24" customHeight="1">
      <x:c r="A57" s="2" t="n">
        <x:f>39</x:f>
        <x:v>39</x:v>
      </x:c>
      <x:c r="B57" s="17" t="n">
        <x:f>F56</x:f>
        <x:v>0</x:v>
      </x:c>
      <x:c r="C57" s="17" t="n">
        <x:f>B57*$B$7/12</x:f>
        <x:v>0</x:v>
      </x:c>
      <x:c r="D57" s="17" t="n">
        <x:f>MIN($B$8,B57+C57)</x:f>
        <x:v>0</x:v>
      </x:c>
      <x:c r="E57" s="17" t="n">
        <x:f>D57-C57</x:f>
        <x:v>0</x:v>
      </x:c>
      <x:c r="F57" s="17" t="n">
        <x:f>MAX(0,B57+C57-D57)</x:f>
        <x:v>0</x:v>
      </x:c>
    </x:row>
    <x:row r="58" ht="24" customHeight="1">
      <x:c r="A58" s="2" t="n">
        <x:f>40</x:f>
        <x:v>40</x:v>
      </x:c>
      <x:c r="B58" s="17" t="n">
        <x:f>F57</x:f>
        <x:v>0</x:v>
      </x:c>
      <x:c r="C58" s="17" t="n">
        <x:f>B58*$B$7/12</x:f>
        <x:v>0</x:v>
      </x:c>
      <x:c r="D58" s="17" t="n">
        <x:f>MIN($B$8,B58+C58)</x:f>
        <x:v>0</x:v>
      </x:c>
      <x:c r="E58" s="17" t="n">
        <x:f>D58-C58</x:f>
        <x:v>0</x:v>
      </x:c>
      <x:c r="F58" s="17" t="n">
        <x:f>MAX(0,B58+C58-D58)</x:f>
        <x:v>0</x:v>
      </x:c>
    </x:row>
    <x:row r="59" ht="24" customHeight="1">
      <x:c r="A59" s="2" t="n">
        <x:f>41</x:f>
        <x:v>41</x:v>
      </x:c>
      <x:c r="B59" s="17" t="n">
        <x:f>F58</x:f>
        <x:v>0</x:v>
      </x:c>
      <x:c r="C59" s="17" t="n">
        <x:f>B59*$B$7/12</x:f>
        <x:v>0</x:v>
      </x:c>
      <x:c r="D59" s="17" t="n">
        <x:f>MIN($B$8,B59+C59)</x:f>
        <x:v>0</x:v>
      </x:c>
      <x:c r="E59" s="17" t="n">
        <x:f>D59-C59</x:f>
        <x:v>0</x:v>
      </x:c>
      <x:c r="F59" s="17" t="n">
        <x:f>MAX(0,B59+C59-D59)</x:f>
        <x:v>0</x:v>
      </x:c>
    </x:row>
    <x:row r="60" ht="24" customHeight="1">
      <x:c r="A60" s="2" t="n">
        <x:f>42</x:f>
        <x:v>42</x:v>
      </x:c>
      <x:c r="B60" s="17" t="n">
        <x:f>F59</x:f>
        <x:v>0</x:v>
      </x:c>
      <x:c r="C60" s="17" t="n">
        <x:f>B60*$B$7/12</x:f>
        <x:v>0</x:v>
      </x:c>
      <x:c r="D60" s="17" t="n">
        <x:f>MIN($B$8,B60+C60)</x:f>
        <x:v>0</x:v>
      </x:c>
      <x:c r="E60" s="17" t="n">
        <x:f>D60-C60</x:f>
        <x:v>0</x:v>
      </x:c>
      <x:c r="F60" s="17" t="n">
        <x:f>MAX(0,B60+C60-D60)</x:f>
        <x:v>0</x:v>
      </x:c>
    </x:row>
    <x:row r="61" ht="24" customHeight="1">
      <x:c r="A61" s="2" t="n">
        <x:f>43</x:f>
        <x:v>43</x:v>
      </x:c>
      <x:c r="B61" s="17" t="n">
        <x:f>F60</x:f>
        <x:v>0</x:v>
      </x:c>
      <x:c r="C61" s="17" t="n">
        <x:f>B61*$B$7/12</x:f>
        <x:v>0</x:v>
      </x:c>
      <x:c r="D61" s="17" t="n">
        <x:f>MIN($B$8,B61+C61)</x:f>
        <x:v>0</x:v>
      </x:c>
      <x:c r="E61" s="17" t="n">
        <x:f>D61-C61</x:f>
        <x:v>0</x:v>
      </x:c>
      <x:c r="F61" s="17" t="n">
        <x:f>MAX(0,B61+C61-D61)</x:f>
        <x:v>0</x:v>
      </x:c>
    </x:row>
    <x:row r="62" ht="24" customHeight="1">
      <x:c r="A62" s="2" t="n">
        <x:f>44</x:f>
        <x:v>44</x:v>
      </x:c>
      <x:c r="B62" s="17" t="n">
        <x:f>F61</x:f>
        <x:v>0</x:v>
      </x:c>
      <x:c r="C62" s="17" t="n">
        <x:f>B62*$B$7/12</x:f>
        <x:v>0</x:v>
      </x:c>
      <x:c r="D62" s="17" t="n">
        <x:f>MIN($B$8,B62+C62)</x:f>
        <x:v>0</x:v>
      </x:c>
      <x:c r="E62" s="17" t="n">
        <x:f>D62-C62</x:f>
        <x:v>0</x:v>
      </x:c>
      <x:c r="F62" s="17" t="n">
        <x:f>MAX(0,B62+C62-D62)</x:f>
        <x:v>0</x:v>
      </x:c>
    </x:row>
    <x:row r="63" ht="24" customHeight="1">
      <x:c r="A63" s="2" t="n">
        <x:f>45</x:f>
        <x:v>45</x:v>
      </x:c>
      <x:c r="B63" s="17" t="n">
        <x:f>F62</x:f>
        <x:v>0</x:v>
      </x:c>
      <x:c r="C63" s="17" t="n">
        <x:f>B63*$B$7/12</x:f>
        <x:v>0</x:v>
      </x:c>
      <x:c r="D63" s="17" t="n">
        <x:f>MIN($B$8,B63+C63)</x:f>
        <x:v>0</x:v>
      </x:c>
      <x:c r="E63" s="17" t="n">
        <x:f>D63-C63</x:f>
        <x:v>0</x:v>
      </x:c>
      <x:c r="F63" s="17" t="n">
        <x:f>MAX(0,B63+C63-D63)</x:f>
        <x:v>0</x:v>
      </x:c>
    </x:row>
    <x:row r="64" ht="24" customHeight="1">
      <x:c r="A64" s="2" t="n">
        <x:f>46</x:f>
        <x:v>46</x:v>
      </x:c>
      <x:c r="B64" s="17" t="n">
        <x:f>F63</x:f>
        <x:v>0</x:v>
      </x:c>
      <x:c r="C64" s="17" t="n">
        <x:f>B64*$B$7/12</x:f>
        <x:v>0</x:v>
      </x:c>
      <x:c r="D64" s="17" t="n">
        <x:f>MIN($B$8,B64+C64)</x:f>
        <x:v>0</x:v>
      </x:c>
      <x:c r="E64" s="17" t="n">
        <x:f>D64-C64</x:f>
        <x:v>0</x:v>
      </x:c>
      <x:c r="F64" s="17" t="n">
        <x:f>MAX(0,B64+C64-D64)</x:f>
        <x:v>0</x:v>
      </x:c>
    </x:row>
    <x:row r="65" ht="24" customHeight="1">
      <x:c r="A65" s="2" t="n">
        <x:f>47</x:f>
        <x:v>47</x:v>
      </x:c>
      <x:c r="B65" s="17" t="n">
        <x:f>F64</x:f>
        <x:v>0</x:v>
      </x:c>
      <x:c r="C65" s="17" t="n">
        <x:f>B65*$B$7/12</x:f>
        <x:v>0</x:v>
      </x:c>
      <x:c r="D65" s="17" t="n">
        <x:f>MIN($B$8,B65+C65)</x:f>
        <x:v>0</x:v>
      </x:c>
      <x:c r="E65" s="17" t="n">
        <x:f>D65-C65</x:f>
        <x:v>0</x:v>
      </x:c>
      <x:c r="F65" s="17" t="n">
        <x:f>MAX(0,B65+C65-D65)</x:f>
        <x:v>0</x:v>
      </x:c>
    </x:row>
    <x:row r="66" ht="24" customHeight="1">
      <x:c r="A66" s="2" t="n">
        <x:f>48</x:f>
        <x:v>48</x:v>
      </x:c>
      <x:c r="B66" s="17" t="n">
        <x:f>F65</x:f>
        <x:v>0</x:v>
      </x:c>
      <x:c r="C66" s="17" t="n">
        <x:f>B66*$B$7/12</x:f>
        <x:v>0</x:v>
      </x:c>
      <x:c r="D66" s="17" t="n">
        <x:f>MIN($B$8,B66+C66)</x:f>
        <x:v>0</x:v>
      </x:c>
      <x:c r="E66" s="17" t="n">
        <x:f>D66-C66</x:f>
        <x:v>0</x:v>
      </x:c>
      <x:c r="F66" s="17" t="n">
        <x:f>MAX(0,B66+C66-D66)</x:f>
        <x:v>0</x:v>
      </x:c>
    </x:row>
    <x:row r="67" ht="24" customHeight="1">
      <x:c r="A67" s="2" t="n">
        <x:f>49</x:f>
        <x:v>49</x:v>
      </x:c>
      <x:c r="B67" s="17" t="n">
        <x:f>F66</x:f>
        <x:v>0</x:v>
      </x:c>
      <x:c r="C67" s="17" t="n">
        <x:f>B67*$B$7/12</x:f>
        <x:v>0</x:v>
      </x:c>
      <x:c r="D67" s="17" t="n">
        <x:f>MIN($B$8,B67+C67)</x:f>
        <x:v>0</x:v>
      </x:c>
      <x:c r="E67" s="17" t="n">
        <x:f>D67-C67</x:f>
        <x:v>0</x:v>
      </x:c>
      <x:c r="F67" s="17" t="n">
        <x:f>MAX(0,B67+C67-D67)</x:f>
        <x:v>0</x:v>
      </x:c>
    </x:row>
    <x:row r="68" ht="24" customHeight="1">
      <x:c r="A68" s="2" t="n">
        <x:f>50</x:f>
        <x:v>50</x:v>
      </x:c>
      <x:c r="B68" s="17" t="n">
        <x:f>F67</x:f>
        <x:v>0</x:v>
      </x:c>
      <x:c r="C68" s="17" t="n">
        <x:f>B68*$B$7/12</x:f>
        <x:v>0</x:v>
      </x:c>
      <x:c r="D68" s="17" t="n">
        <x:f>MIN($B$8,B68+C68)</x:f>
        <x:v>0</x:v>
      </x:c>
      <x:c r="E68" s="17" t="n">
        <x:f>D68-C68</x:f>
        <x:v>0</x:v>
      </x:c>
      <x:c r="F68" s="17" t="n">
        <x:f>MAX(0,B68+C68-D68)</x:f>
        <x:v>0</x:v>
      </x:c>
    </x:row>
    <x:row r="69" ht="24" customHeight="1">
      <x:c r="A69" s="2" t="n">
        <x:f>51</x:f>
        <x:v>51</x:v>
      </x:c>
      <x:c r="B69" s="17" t="n">
        <x:f>F68</x:f>
        <x:v>0</x:v>
      </x:c>
      <x:c r="C69" s="17" t="n">
        <x:f>B69*$B$7/12</x:f>
        <x:v>0</x:v>
      </x:c>
      <x:c r="D69" s="17" t="n">
        <x:f>MIN($B$8,B69+C69)</x:f>
        <x:v>0</x:v>
      </x:c>
      <x:c r="E69" s="17" t="n">
        <x:f>D69-C69</x:f>
        <x:v>0</x:v>
      </x:c>
      <x:c r="F69" s="17" t="n">
        <x:f>MAX(0,B69+C69-D69)</x:f>
        <x:v>0</x:v>
      </x:c>
    </x:row>
    <x:row r="70" ht="24" customHeight="1">
      <x:c r="A70" s="2" t="n">
        <x:f>52</x:f>
        <x:v>52</x:v>
      </x:c>
      <x:c r="B70" s="17" t="n">
        <x:f>F69</x:f>
        <x:v>0</x:v>
      </x:c>
      <x:c r="C70" s="17" t="n">
        <x:f>B70*$B$7/12</x:f>
        <x:v>0</x:v>
      </x:c>
      <x:c r="D70" s="17" t="n">
        <x:f>MIN($B$8,B70+C70)</x:f>
        <x:v>0</x:v>
      </x:c>
      <x:c r="E70" s="17" t="n">
        <x:f>D70-C70</x:f>
        <x:v>0</x:v>
      </x:c>
      <x:c r="F70" s="17" t="n">
        <x:f>MAX(0,B70+C70-D70)</x:f>
        <x:v>0</x:v>
      </x:c>
    </x:row>
    <x:row r="71" ht="24" customHeight="1">
      <x:c r="A71" s="2" t="n">
        <x:f>53</x:f>
        <x:v>53</x:v>
      </x:c>
      <x:c r="B71" s="17" t="n">
        <x:f>F70</x:f>
        <x:v>0</x:v>
      </x:c>
      <x:c r="C71" s="17" t="n">
        <x:f>B71*$B$7/12</x:f>
        <x:v>0</x:v>
      </x:c>
      <x:c r="D71" s="17" t="n">
        <x:f>MIN($B$8,B71+C71)</x:f>
        <x:v>0</x:v>
      </x:c>
      <x:c r="E71" s="17" t="n">
        <x:f>D71-C71</x:f>
        <x:v>0</x:v>
      </x:c>
      <x:c r="F71" s="17" t="n">
        <x:f>MAX(0,B71+C71-D71)</x:f>
        <x:v>0</x:v>
      </x:c>
    </x:row>
    <x:row r="72" ht="24" customHeight="1">
      <x:c r="A72" s="2" t="n">
        <x:f>54</x:f>
        <x:v>54</x:v>
      </x:c>
      <x:c r="B72" s="17" t="n">
        <x:f>F71</x:f>
        <x:v>0</x:v>
      </x:c>
      <x:c r="C72" s="17" t="n">
        <x:f>B72*$B$7/12</x:f>
        <x:v>0</x:v>
      </x:c>
      <x:c r="D72" s="17" t="n">
        <x:f>MIN($B$8,B72+C72)</x:f>
        <x:v>0</x:v>
      </x:c>
      <x:c r="E72" s="17" t="n">
        <x:f>D72-C72</x:f>
        <x:v>0</x:v>
      </x:c>
      <x:c r="F72" s="17" t="n">
        <x:f>MAX(0,B72+C72-D72)</x:f>
        <x:v>0</x:v>
      </x:c>
    </x:row>
    <x:row r="73" ht="24" customHeight="1">
      <x:c r="A73" s="2" t="n">
        <x:f>55</x:f>
        <x:v>55</x:v>
      </x:c>
      <x:c r="B73" s="17" t="n">
        <x:f>F72</x:f>
        <x:v>0</x:v>
      </x:c>
      <x:c r="C73" s="17" t="n">
        <x:f>B73*$B$7/12</x:f>
        <x:v>0</x:v>
      </x:c>
      <x:c r="D73" s="17" t="n">
        <x:f>MIN($B$8,B73+C73)</x:f>
        <x:v>0</x:v>
      </x:c>
      <x:c r="E73" s="17" t="n">
        <x:f>D73-C73</x:f>
        <x:v>0</x:v>
      </x:c>
      <x:c r="F73" s="17" t="n">
        <x:f>MAX(0,B73+C73-D73)</x:f>
        <x:v>0</x:v>
      </x:c>
    </x:row>
    <x:row r="74" ht="24" customHeight="1">
      <x:c r="A74" s="2" t="n">
        <x:f>56</x:f>
        <x:v>56</x:v>
      </x:c>
      <x:c r="B74" s="17" t="n">
        <x:f>F73</x:f>
        <x:v>0</x:v>
      </x:c>
      <x:c r="C74" s="17" t="n">
        <x:f>B74*$B$7/12</x:f>
        <x:v>0</x:v>
      </x:c>
      <x:c r="D74" s="17" t="n">
        <x:f>MIN($B$8,B74+C74)</x:f>
        <x:v>0</x:v>
      </x:c>
      <x:c r="E74" s="17" t="n">
        <x:f>D74-C74</x:f>
        <x:v>0</x:v>
      </x:c>
      <x:c r="F74" s="17" t="n">
        <x:f>MAX(0,B74+C74-D74)</x:f>
        <x:v>0</x:v>
      </x:c>
    </x:row>
    <x:row r="75" ht="24" customHeight="1">
      <x:c r="A75" s="2" t="n">
        <x:f>57</x:f>
        <x:v>57</x:v>
      </x:c>
      <x:c r="B75" s="17" t="n">
        <x:f>F74</x:f>
        <x:v>0</x:v>
      </x:c>
      <x:c r="C75" s="17" t="n">
        <x:f>B75*$B$7/12</x:f>
        <x:v>0</x:v>
      </x:c>
      <x:c r="D75" s="17" t="n">
        <x:f>MIN($B$8,B75+C75)</x:f>
        <x:v>0</x:v>
      </x:c>
      <x:c r="E75" s="17" t="n">
        <x:f>D75-C75</x:f>
        <x:v>0</x:v>
      </x:c>
      <x:c r="F75" s="17" t="n">
        <x:f>MAX(0,B75+C75-D75)</x:f>
        <x:v>0</x:v>
      </x:c>
    </x:row>
    <x:row r="76" ht="24" customHeight="1">
      <x:c r="A76" s="2" t="n">
        <x:f>58</x:f>
        <x:v>58</x:v>
      </x:c>
      <x:c r="B76" s="17" t="n">
        <x:f>F75</x:f>
        <x:v>0</x:v>
      </x:c>
      <x:c r="C76" s="17" t="n">
        <x:f>B76*$B$7/12</x:f>
        <x:v>0</x:v>
      </x:c>
      <x:c r="D76" s="17" t="n">
        <x:f>MIN($B$8,B76+C76)</x:f>
        <x:v>0</x:v>
      </x:c>
      <x:c r="E76" s="17" t="n">
        <x:f>D76-C76</x:f>
        <x:v>0</x:v>
      </x:c>
      <x:c r="F76" s="17" t="n">
        <x:f>MAX(0,B76+C76-D76)</x:f>
        <x:v>0</x:v>
      </x:c>
    </x:row>
    <x:row r="77" ht="24" customHeight="1">
      <x:c r="A77" s="2" t="n">
        <x:f>59</x:f>
        <x:v>59</x:v>
      </x:c>
      <x:c r="B77" s="17" t="n">
        <x:f>F76</x:f>
        <x:v>0</x:v>
      </x:c>
      <x:c r="C77" s="17" t="n">
        <x:f>B77*$B$7/12</x:f>
        <x:v>0</x:v>
      </x:c>
      <x:c r="D77" s="17" t="n">
        <x:f>MIN($B$8,B77+C77)</x:f>
        <x:v>0</x:v>
      </x:c>
      <x:c r="E77" s="17" t="n">
        <x:f>D77-C77</x:f>
        <x:v>0</x:v>
      </x:c>
      <x:c r="F77" s="17" t="n">
        <x:f>MAX(0,B77+C77-D77)</x:f>
        <x:v>0</x:v>
      </x:c>
    </x:row>
    <x:row r="78" ht="24" customHeight="1">
      <x:c r="A78" s="2" t="n">
        <x:f>60</x:f>
        <x:v>60</x:v>
      </x:c>
      <x:c r="B78" s="17" t="n">
        <x:f>F77</x:f>
        <x:v>0</x:v>
      </x:c>
      <x:c r="C78" s="17" t="n">
        <x:f>B78*$B$7/12</x:f>
        <x:v>0</x:v>
      </x:c>
      <x:c r="D78" s="17" t="n">
        <x:f>MIN($B$8,B78+C78)</x:f>
        <x:v>0</x:v>
      </x:c>
      <x:c r="E78" s="17" t="n">
        <x:f>D78-C78</x:f>
        <x:v>0</x:v>
      </x:c>
      <x:c r="F78" s="17" t="n">
        <x:f>MAX(0,B78+C78-D78)</x:f>
        <x:v>0</x:v>
      </x:c>
    </x:row>
    <x:row r="79" ht="24" customHeight="1">
      <x:c r="A79" s="2" t="n">
        <x:f>61</x:f>
        <x:v>61</x:v>
      </x:c>
      <x:c r="B79" s="17" t="n">
        <x:f>F78</x:f>
        <x:v>0</x:v>
      </x:c>
      <x:c r="C79" s="17" t="n">
        <x:f>B79*$B$7/12</x:f>
        <x:v>0</x:v>
      </x:c>
      <x:c r="D79" s="17" t="n">
        <x:f>MIN($B$8,B79+C79)</x:f>
        <x:v>0</x:v>
      </x:c>
      <x:c r="E79" s="17" t="n">
        <x:f>D79-C79</x:f>
        <x:v>0</x:v>
      </x:c>
      <x:c r="F79" s="17" t="n">
        <x:f>MAX(0,B79+C79-D79)</x:f>
        <x:v>0</x:v>
      </x:c>
    </x:row>
    <x:row r="80" ht="24" customHeight="1">
      <x:c r="A80" s="2" t="n">
        <x:f>62</x:f>
        <x:v>62</x:v>
      </x:c>
      <x:c r="B80" s="17" t="n">
        <x:f>F79</x:f>
        <x:v>0</x:v>
      </x:c>
      <x:c r="C80" s="17" t="n">
        <x:f>B80*$B$7/12</x:f>
        <x:v>0</x:v>
      </x:c>
      <x:c r="D80" s="17" t="n">
        <x:f>MIN($B$8,B80+C80)</x:f>
        <x:v>0</x:v>
      </x:c>
      <x:c r="E80" s="17" t="n">
        <x:f>D80-C80</x:f>
        <x:v>0</x:v>
      </x:c>
      <x:c r="F80" s="17" t="n">
        <x:f>MAX(0,B80+C80-D80)</x:f>
        <x:v>0</x:v>
      </x:c>
    </x:row>
    <x:row r="81" ht="24" customHeight="1">
      <x:c r="A81" s="2" t="n">
        <x:f>63</x:f>
        <x:v>63</x:v>
      </x:c>
      <x:c r="B81" s="17" t="n">
        <x:f>F80</x:f>
        <x:v>0</x:v>
      </x:c>
      <x:c r="C81" s="17" t="n">
        <x:f>B81*$B$7/12</x:f>
        <x:v>0</x:v>
      </x:c>
      <x:c r="D81" s="17" t="n">
        <x:f>MIN($B$8,B81+C81)</x:f>
        <x:v>0</x:v>
      </x:c>
      <x:c r="E81" s="17" t="n">
        <x:f>D81-C81</x:f>
        <x:v>0</x:v>
      </x:c>
      <x:c r="F81" s="17" t="n">
        <x:f>MAX(0,B81+C81-D81)</x:f>
        <x:v>0</x:v>
      </x:c>
    </x:row>
    <x:row r="82" ht="24" customHeight="1">
      <x:c r="A82" s="2" t="n">
        <x:f>64</x:f>
        <x:v>64</x:v>
      </x:c>
      <x:c r="B82" s="17" t="n">
        <x:f>F81</x:f>
        <x:v>0</x:v>
      </x:c>
      <x:c r="C82" s="17" t="n">
        <x:f>B82*$B$7/12</x:f>
        <x:v>0</x:v>
      </x:c>
      <x:c r="D82" s="17" t="n">
        <x:f>MIN($B$8,B82+C82)</x:f>
        <x:v>0</x:v>
      </x:c>
      <x:c r="E82" s="17" t="n">
        <x:f>D82-C82</x:f>
        <x:v>0</x:v>
      </x:c>
      <x:c r="F82" s="17" t="n">
        <x:f>MAX(0,B82+C82-D82)</x:f>
        <x:v>0</x:v>
      </x:c>
    </x:row>
    <x:row r="83" ht="24" customHeight="1">
      <x:c r="A83" s="2" t="n">
        <x:f>65</x:f>
        <x:v>65</x:v>
      </x:c>
      <x:c r="B83" s="17" t="n">
        <x:f>F82</x:f>
        <x:v>0</x:v>
      </x:c>
      <x:c r="C83" s="17" t="n">
        <x:f>B83*$B$7/12</x:f>
        <x:v>0</x:v>
      </x:c>
      <x:c r="D83" s="17" t="n">
        <x:f>MIN($B$8,B83+C83)</x:f>
        <x:v>0</x:v>
      </x:c>
      <x:c r="E83" s="17" t="n">
        <x:f>D83-C83</x:f>
        <x:v>0</x:v>
      </x:c>
      <x:c r="F83" s="17" t="n">
        <x:f>MAX(0,B83+C83-D83)</x:f>
        <x:v>0</x:v>
      </x:c>
    </x:row>
    <x:row r="84" ht="24" customHeight="1">
      <x:c r="A84" s="2" t="n">
        <x:f>66</x:f>
        <x:v>66</x:v>
      </x:c>
      <x:c r="B84" s="17" t="n">
        <x:f>F83</x:f>
        <x:v>0</x:v>
      </x:c>
      <x:c r="C84" s="17" t="n">
        <x:f>B84*$B$7/12</x:f>
        <x:v>0</x:v>
      </x:c>
      <x:c r="D84" s="17" t="n">
        <x:f>MIN($B$8,B84+C84)</x:f>
        <x:v>0</x:v>
      </x:c>
      <x:c r="E84" s="17" t="n">
        <x:f>D84-C84</x:f>
        <x:v>0</x:v>
      </x:c>
      <x:c r="F84" s="17" t="n">
        <x:f>MAX(0,B84+C84-D84)</x:f>
        <x:v>0</x:v>
      </x:c>
    </x:row>
    <x:row r="85" ht="24" customHeight="1">
      <x:c r="A85" s="2" t="n">
        <x:f>67</x:f>
        <x:v>67</x:v>
      </x:c>
      <x:c r="B85" s="17" t="n">
        <x:f>F84</x:f>
        <x:v>0</x:v>
      </x:c>
      <x:c r="C85" s="17" t="n">
        <x:f>B85*$B$7/12</x:f>
        <x:v>0</x:v>
      </x:c>
      <x:c r="D85" s="17" t="n">
        <x:f>MIN($B$8,B85+C85)</x:f>
        <x:v>0</x:v>
      </x:c>
      <x:c r="E85" s="17" t="n">
        <x:f>D85-C85</x:f>
        <x:v>0</x:v>
      </x:c>
      <x:c r="F85" s="17" t="n">
        <x:f>MAX(0,B85+C85-D85)</x:f>
        <x:v>0</x:v>
      </x:c>
    </x:row>
    <x:row r="86" ht="24" customHeight="1">
      <x:c r="A86" s="2" t="n">
        <x:f>68</x:f>
        <x:v>68</x:v>
      </x:c>
      <x:c r="B86" s="17" t="n">
        <x:f>F85</x:f>
        <x:v>0</x:v>
      </x:c>
      <x:c r="C86" s="17" t="n">
        <x:f>B86*$B$7/12</x:f>
        <x:v>0</x:v>
      </x:c>
      <x:c r="D86" s="17" t="n">
        <x:f>MIN($B$8,B86+C86)</x:f>
        <x:v>0</x:v>
      </x:c>
      <x:c r="E86" s="17" t="n">
        <x:f>D86-C86</x:f>
        <x:v>0</x:v>
      </x:c>
      <x:c r="F86" s="17" t="n">
        <x:f>MAX(0,B86+C86-D86)</x:f>
        <x:v>0</x:v>
      </x:c>
    </x:row>
    <x:row r="87" ht="24" customHeight="1">
      <x:c r="A87" s="2" t="n">
        <x:f>69</x:f>
        <x:v>69</x:v>
      </x:c>
      <x:c r="B87" s="17" t="n">
        <x:f>F86</x:f>
        <x:v>0</x:v>
      </x:c>
      <x:c r="C87" s="17" t="n">
        <x:f>B87*$B$7/12</x:f>
        <x:v>0</x:v>
      </x:c>
      <x:c r="D87" s="17" t="n">
        <x:f>MIN($B$8,B87+C87)</x:f>
        <x:v>0</x:v>
      </x:c>
      <x:c r="E87" s="17" t="n">
        <x:f>D87-C87</x:f>
        <x:v>0</x:v>
      </x:c>
      <x:c r="F87" s="17" t="n">
        <x:f>MAX(0,B87+C87-D87)</x:f>
        <x:v>0</x:v>
      </x:c>
    </x:row>
    <x:row r="88" ht="24" customHeight="1">
      <x:c r="A88" s="2" t="n">
        <x:f>70</x:f>
        <x:v>70</x:v>
      </x:c>
      <x:c r="B88" s="17" t="n">
        <x:f>F87</x:f>
        <x:v>0</x:v>
      </x:c>
      <x:c r="C88" s="17" t="n">
        <x:f>B88*$B$7/12</x:f>
        <x:v>0</x:v>
      </x:c>
      <x:c r="D88" s="17" t="n">
        <x:f>MIN($B$8,B88+C88)</x:f>
        <x:v>0</x:v>
      </x:c>
      <x:c r="E88" s="17" t="n">
        <x:f>D88-C88</x:f>
        <x:v>0</x:v>
      </x:c>
      <x:c r="F88" s="17" t="n">
        <x:f>MAX(0,B88+C88-D88)</x:f>
        <x:v>0</x:v>
      </x:c>
    </x:row>
    <x:row r="89" ht="24" customHeight="1">
      <x:c r="A89" s="2" t="n">
        <x:f>71</x:f>
        <x:v>71</x:v>
      </x:c>
      <x:c r="B89" s="17" t="n">
        <x:f>F88</x:f>
        <x:v>0</x:v>
      </x:c>
      <x:c r="C89" s="17" t="n">
        <x:f>B89*$B$7/12</x:f>
        <x:v>0</x:v>
      </x:c>
      <x:c r="D89" s="17" t="n">
        <x:f>MIN($B$8,B89+C89)</x:f>
        <x:v>0</x:v>
      </x:c>
      <x:c r="E89" s="17" t="n">
        <x:f>D89-C89</x:f>
        <x:v>0</x:v>
      </x:c>
      <x:c r="F89" s="17" t="n">
        <x:f>MAX(0,B89+C89-D89)</x:f>
        <x:v>0</x:v>
      </x:c>
    </x:row>
    <x:row r="90" ht="24" customHeight="1">
      <x:c r="A90" s="2" t="n">
        <x:f>72</x:f>
        <x:v>72</x:v>
      </x:c>
      <x:c r="B90" s="17" t="n">
        <x:f>F89</x:f>
        <x:v>0</x:v>
      </x:c>
      <x:c r="C90" s="17" t="n">
        <x:f>B90*$B$7/12</x:f>
        <x:v>0</x:v>
      </x:c>
      <x:c r="D90" s="17" t="n">
        <x:f>MIN($B$8,B90+C90)</x:f>
        <x:v>0</x:v>
      </x:c>
      <x:c r="E90" s="17" t="n">
        <x:f>D90-C90</x:f>
        <x:v>0</x:v>
      </x:c>
      <x:c r="F90" s="17" t="n">
        <x:f>MAX(0,B90+C90-D90)</x:f>
        <x:v>0</x:v>
      </x:c>
    </x:row>
    <x:row r="91" ht="24" customHeight="1">
      <x:c r="A91" s="2" t="n">
        <x:f>73</x:f>
        <x:v>73</x:v>
      </x:c>
      <x:c r="B91" s="17" t="n">
        <x:f>F90</x:f>
        <x:v>0</x:v>
      </x:c>
      <x:c r="C91" s="17" t="n">
        <x:f>B91*$B$7/12</x:f>
        <x:v>0</x:v>
      </x:c>
      <x:c r="D91" s="17" t="n">
        <x:f>MIN($B$8,B91+C91)</x:f>
        <x:v>0</x:v>
      </x:c>
      <x:c r="E91" s="17" t="n">
        <x:f>D91-C91</x:f>
        <x:v>0</x:v>
      </x:c>
      <x:c r="F91" s="17" t="n">
        <x:f>MAX(0,B91+C91-D91)</x:f>
        <x:v>0</x:v>
      </x:c>
    </x:row>
    <x:row r="92" ht="24" customHeight="1">
      <x:c r="A92" s="2" t="n">
        <x:f>74</x:f>
        <x:v>74</x:v>
      </x:c>
      <x:c r="B92" s="17" t="n">
        <x:f>F91</x:f>
        <x:v>0</x:v>
      </x:c>
      <x:c r="C92" s="17" t="n">
        <x:f>B92*$B$7/12</x:f>
        <x:v>0</x:v>
      </x:c>
      <x:c r="D92" s="17" t="n">
        <x:f>MIN($B$8,B92+C92)</x:f>
        <x:v>0</x:v>
      </x:c>
      <x:c r="E92" s="17" t="n">
        <x:f>D92-C92</x:f>
        <x:v>0</x:v>
      </x:c>
      <x:c r="F92" s="17" t="n">
        <x:f>MAX(0,B92+C92-D92)</x:f>
        <x:v>0</x:v>
      </x:c>
    </x:row>
    <x:row r="93" ht="24" customHeight="1">
      <x:c r="A93" s="2" t="n">
        <x:f>75</x:f>
        <x:v>75</x:v>
      </x:c>
      <x:c r="B93" s="17" t="n">
        <x:f>F92</x:f>
        <x:v>0</x:v>
      </x:c>
      <x:c r="C93" s="17" t="n">
        <x:f>B93*$B$7/12</x:f>
        <x:v>0</x:v>
      </x:c>
      <x:c r="D93" s="17" t="n">
        <x:f>MIN($B$8,B93+C93)</x:f>
        <x:v>0</x:v>
      </x:c>
      <x:c r="E93" s="17" t="n">
        <x:f>D93-C93</x:f>
        <x:v>0</x:v>
      </x:c>
      <x:c r="F93" s="17" t="n">
        <x:f>MAX(0,B93+C93-D93)</x:f>
        <x:v>0</x:v>
      </x:c>
    </x:row>
    <x:row r="94" ht="24" customHeight="1">
      <x:c r="A94" s="2" t="n">
        <x:f>76</x:f>
        <x:v>76</x:v>
      </x:c>
      <x:c r="B94" s="17" t="n">
        <x:f>F93</x:f>
        <x:v>0</x:v>
      </x:c>
      <x:c r="C94" s="17" t="n">
        <x:f>B94*$B$7/12</x:f>
        <x:v>0</x:v>
      </x:c>
      <x:c r="D94" s="17" t="n">
        <x:f>MIN($B$8,B94+C94)</x:f>
        <x:v>0</x:v>
      </x:c>
      <x:c r="E94" s="17" t="n">
        <x:f>D94-C94</x:f>
        <x:v>0</x:v>
      </x:c>
      <x:c r="F94" s="17" t="n">
        <x:f>MAX(0,B94+C94-D94)</x:f>
        <x:v>0</x:v>
      </x:c>
    </x:row>
    <x:row r="95" ht="24" customHeight="1">
      <x:c r="A95" s="2" t="n">
        <x:f>77</x:f>
        <x:v>77</x:v>
      </x:c>
      <x:c r="B95" s="17" t="n">
        <x:f>F94</x:f>
        <x:v>0</x:v>
      </x:c>
      <x:c r="C95" s="17" t="n">
        <x:f>B95*$B$7/12</x:f>
        <x:v>0</x:v>
      </x:c>
      <x:c r="D95" s="17" t="n">
        <x:f>MIN($B$8,B95+C95)</x:f>
        <x:v>0</x:v>
      </x:c>
      <x:c r="E95" s="17" t="n">
        <x:f>D95-C95</x:f>
        <x:v>0</x:v>
      </x:c>
      <x:c r="F95" s="17" t="n">
        <x:f>MAX(0,B95+C95-D95)</x:f>
        <x:v>0</x:v>
      </x:c>
    </x:row>
    <x:row r="96" ht="24" customHeight="1">
      <x:c r="A96" s="2" t="n">
        <x:f>78</x:f>
        <x:v>78</x:v>
      </x:c>
      <x:c r="B96" s="17" t="n">
        <x:f>F95</x:f>
        <x:v>0</x:v>
      </x:c>
      <x:c r="C96" s="17" t="n">
        <x:f>B96*$B$7/12</x:f>
        <x:v>0</x:v>
      </x:c>
      <x:c r="D96" s="17" t="n">
        <x:f>MIN($B$8,B96+C96)</x:f>
        <x:v>0</x:v>
      </x:c>
      <x:c r="E96" s="17" t="n">
        <x:f>D96-C96</x:f>
        <x:v>0</x:v>
      </x:c>
      <x:c r="F96" s="17" t="n">
        <x:f>MAX(0,B96+C96-D96)</x:f>
        <x:v>0</x:v>
      </x:c>
    </x:row>
    <x:row r="97" ht="24" customHeight="1">
      <x:c r="A97" s="2" t="n">
        <x:f>79</x:f>
        <x:v>79</x:v>
      </x:c>
      <x:c r="B97" s="17" t="n">
        <x:f>F96</x:f>
        <x:v>0</x:v>
      </x:c>
      <x:c r="C97" s="17" t="n">
        <x:f>B97*$B$7/12</x:f>
        <x:v>0</x:v>
      </x:c>
      <x:c r="D97" s="17" t="n">
        <x:f>MIN($B$8,B97+C97)</x:f>
        <x:v>0</x:v>
      </x:c>
      <x:c r="E97" s="17" t="n">
        <x:f>D97-C97</x:f>
        <x:v>0</x:v>
      </x:c>
      <x:c r="F97" s="17" t="n">
        <x:f>MAX(0,B97+C97-D97)</x:f>
        <x:v>0</x:v>
      </x:c>
    </x:row>
    <x:row r="98" ht="24" customHeight="1">
      <x:c r="A98" s="2" t="n">
        <x:f>80</x:f>
        <x:v>80</x:v>
      </x:c>
      <x:c r="B98" s="17" t="n">
        <x:f>F97</x:f>
        <x:v>0</x:v>
      </x:c>
      <x:c r="C98" s="17" t="n">
        <x:f>B98*$B$7/12</x:f>
        <x:v>0</x:v>
      </x:c>
      <x:c r="D98" s="17" t="n">
        <x:f>MIN($B$8,B98+C98)</x:f>
        <x:v>0</x:v>
      </x:c>
      <x:c r="E98" s="17" t="n">
        <x:f>D98-C98</x:f>
        <x:v>0</x:v>
      </x:c>
      <x:c r="F98" s="17" t="n">
        <x:f>MAX(0,B98+C98-D98)</x:f>
        <x:v>0</x:v>
      </x:c>
    </x:row>
    <x:row r="99" ht="24" customHeight="1">
      <x:c r="A99" s="2" t="n">
        <x:f>81</x:f>
        <x:v>81</x:v>
      </x:c>
      <x:c r="B99" s="17" t="n">
        <x:f>F98</x:f>
        <x:v>0</x:v>
      </x:c>
      <x:c r="C99" s="17" t="n">
        <x:f>B99*$B$7/12</x:f>
        <x:v>0</x:v>
      </x:c>
      <x:c r="D99" s="17" t="n">
        <x:f>MIN($B$8,B99+C99)</x:f>
        <x:v>0</x:v>
      </x:c>
      <x:c r="E99" s="17" t="n">
        <x:f>D99-C99</x:f>
        <x:v>0</x:v>
      </x:c>
      <x:c r="F99" s="17" t="n">
        <x:f>MAX(0,B99+C99-D99)</x:f>
        <x:v>0</x:v>
      </x:c>
    </x:row>
    <x:row r="100" ht="24" customHeight="1">
      <x:c r="A100" s="2" t="n">
        <x:f>82</x:f>
        <x:v>82</x:v>
      </x:c>
      <x:c r="B100" s="17" t="n">
        <x:f>F99</x:f>
        <x:v>0</x:v>
      </x:c>
      <x:c r="C100" s="17" t="n">
        <x:f>B100*$B$7/12</x:f>
        <x:v>0</x:v>
      </x:c>
      <x:c r="D100" s="17" t="n">
        <x:f>MIN($B$8,B100+C100)</x:f>
        <x:v>0</x:v>
      </x:c>
      <x:c r="E100" s="17" t="n">
        <x:f>D100-C100</x:f>
        <x:v>0</x:v>
      </x:c>
      <x:c r="F100" s="17" t="n">
        <x:f>MAX(0,B100+C100-D100)</x:f>
        <x:v>0</x:v>
      </x:c>
    </x:row>
    <x:row r="101" ht="24" customHeight="1">
      <x:c r="A101" s="2" t="n">
        <x:f>83</x:f>
        <x:v>83</x:v>
      </x:c>
      <x:c r="B101" s="17" t="n">
        <x:f>F100</x:f>
        <x:v>0</x:v>
      </x:c>
      <x:c r="C101" s="17" t="n">
        <x:f>B101*$B$7/12</x:f>
        <x:v>0</x:v>
      </x:c>
      <x:c r="D101" s="17" t="n">
        <x:f>MIN($B$8,B101+C101)</x:f>
        <x:v>0</x:v>
      </x:c>
      <x:c r="E101" s="17" t="n">
        <x:f>D101-C101</x:f>
        <x:v>0</x:v>
      </x:c>
      <x:c r="F101" s="17" t="n">
        <x:f>MAX(0,B101+C101-D101)</x:f>
        <x:v>0</x:v>
      </x:c>
    </x:row>
    <x:row r="102" ht="24" customHeight="1">
      <x:c r="A102" s="2" t="n">
        <x:f>84</x:f>
        <x:v>84</x:v>
      </x:c>
      <x:c r="B102" s="17" t="n">
        <x:f>F101</x:f>
        <x:v>0</x:v>
      </x:c>
      <x:c r="C102" s="17" t="n">
        <x:f>B102*$B$7/12</x:f>
        <x:v>0</x:v>
      </x:c>
      <x:c r="D102" s="17" t="n">
        <x:f>MIN($B$8,B102+C102)</x:f>
        <x:v>0</x:v>
      </x:c>
      <x:c r="E102" s="17" t="n">
        <x:f>D102-C102</x:f>
        <x:v>0</x:v>
      </x:c>
      <x:c r="F102" s="17" t="n">
        <x:f>MAX(0,B102+C102-D102)</x:f>
        <x:v>0</x:v>
      </x:c>
    </x:row>
    <x:row r="103" ht="24" customHeight="1">
      <x:c r="A103" s="2" t="n">
        <x:f>85</x:f>
        <x:v>85</x:v>
      </x:c>
      <x:c r="B103" s="17" t="n">
        <x:f>F102</x:f>
        <x:v>0</x:v>
      </x:c>
      <x:c r="C103" s="17" t="n">
        <x:f>B103*$B$7/12</x:f>
        <x:v>0</x:v>
      </x:c>
      <x:c r="D103" s="17" t="n">
        <x:f>MIN($B$8,B103+C103)</x:f>
        <x:v>0</x:v>
      </x:c>
      <x:c r="E103" s="17" t="n">
        <x:f>D103-C103</x:f>
        <x:v>0</x:v>
      </x:c>
      <x:c r="F103" s="17" t="n">
        <x:f>MAX(0,B103+C103-D103)</x:f>
        <x:v>0</x:v>
      </x:c>
    </x:row>
    <x:row r="104" ht="24" customHeight="1">
      <x:c r="A104" s="2" t="n">
        <x:f>86</x:f>
        <x:v>86</x:v>
      </x:c>
      <x:c r="B104" s="17" t="n">
        <x:f>F103</x:f>
        <x:v>0</x:v>
      </x:c>
      <x:c r="C104" s="17" t="n">
        <x:f>B104*$B$7/12</x:f>
        <x:v>0</x:v>
      </x:c>
      <x:c r="D104" s="17" t="n">
        <x:f>MIN($B$8,B104+C104)</x:f>
        <x:v>0</x:v>
      </x:c>
      <x:c r="E104" s="17" t="n">
        <x:f>D104-C104</x:f>
        <x:v>0</x:v>
      </x:c>
      <x:c r="F104" s="17" t="n">
        <x:f>MAX(0,B104+C104-D104)</x:f>
        <x:v>0</x:v>
      </x:c>
    </x:row>
    <x:row r="105" ht="24" customHeight="1">
      <x:c r="A105" s="2" t="n">
        <x:f>87</x:f>
        <x:v>87</x:v>
      </x:c>
      <x:c r="B105" s="17" t="n">
        <x:f>F104</x:f>
        <x:v>0</x:v>
      </x:c>
      <x:c r="C105" s="17" t="n">
        <x:f>B105*$B$7/12</x:f>
        <x:v>0</x:v>
      </x:c>
      <x:c r="D105" s="17" t="n">
        <x:f>MIN($B$8,B105+C105)</x:f>
        <x:v>0</x:v>
      </x:c>
      <x:c r="E105" s="17" t="n">
        <x:f>D105-C105</x:f>
        <x:v>0</x:v>
      </x:c>
      <x:c r="F105" s="17" t="n">
        <x:f>MAX(0,B105+C105-D105)</x:f>
        <x:v>0</x:v>
      </x:c>
    </x:row>
    <x:row r="106" ht="24" customHeight="1">
      <x:c r="A106" s="2" t="n">
        <x:f>88</x:f>
        <x:v>88</x:v>
      </x:c>
      <x:c r="B106" s="17" t="n">
        <x:f>F105</x:f>
        <x:v>0</x:v>
      </x:c>
      <x:c r="C106" s="17" t="n">
        <x:f>B106*$B$7/12</x:f>
        <x:v>0</x:v>
      </x:c>
      <x:c r="D106" s="17" t="n">
        <x:f>MIN($B$8,B106+C106)</x:f>
        <x:v>0</x:v>
      </x:c>
      <x:c r="E106" s="17" t="n">
        <x:f>D106-C106</x:f>
        <x:v>0</x:v>
      </x:c>
      <x:c r="F106" s="17" t="n">
        <x:f>MAX(0,B106+C106-D106)</x:f>
        <x:v>0</x:v>
      </x:c>
    </x:row>
    <x:row r="107" ht="24" customHeight="1">
      <x:c r="A107" s="2" t="n">
        <x:f>89</x:f>
        <x:v>89</x:v>
      </x:c>
      <x:c r="B107" s="17" t="n">
        <x:f>F106</x:f>
        <x:v>0</x:v>
      </x:c>
      <x:c r="C107" s="17" t="n">
        <x:f>B107*$B$7/12</x:f>
        <x:v>0</x:v>
      </x:c>
      <x:c r="D107" s="17" t="n">
        <x:f>MIN($B$8,B107+C107)</x:f>
        <x:v>0</x:v>
      </x:c>
      <x:c r="E107" s="17" t="n">
        <x:f>D107-C107</x:f>
        <x:v>0</x:v>
      </x:c>
      <x:c r="F107" s="17" t="n">
        <x:f>MAX(0,B107+C107-D107)</x:f>
        <x:v>0</x:v>
      </x:c>
    </x:row>
    <x:row r="108" ht="24" customHeight="1">
      <x:c r="A108" s="2" t="n">
        <x:f>90</x:f>
        <x:v>90</x:v>
      </x:c>
      <x:c r="B108" s="17" t="n">
        <x:f>F107</x:f>
        <x:v>0</x:v>
      </x:c>
      <x:c r="C108" s="17" t="n">
        <x:f>B108*$B$7/12</x:f>
        <x:v>0</x:v>
      </x:c>
      <x:c r="D108" s="17" t="n">
        <x:f>MIN($B$8,B108+C108)</x:f>
        <x:v>0</x:v>
      </x:c>
      <x:c r="E108" s="17" t="n">
        <x:f>D108-C108</x:f>
        <x:v>0</x:v>
      </x:c>
      <x:c r="F108" s="17" t="n">
        <x:f>MAX(0,B108+C108-D108)</x:f>
        <x:v>0</x:v>
      </x:c>
    </x:row>
    <x:row r="109" ht="24" customHeight="1">
      <x:c r="A109" s="2" t="n">
        <x:f>91</x:f>
        <x:v>91</x:v>
      </x:c>
      <x:c r="B109" s="17" t="n">
        <x:f>F108</x:f>
        <x:v>0</x:v>
      </x:c>
      <x:c r="C109" s="17" t="n">
        <x:f>B109*$B$7/12</x:f>
        <x:v>0</x:v>
      </x:c>
      <x:c r="D109" s="17" t="n">
        <x:f>MIN($B$8,B109+C109)</x:f>
        <x:v>0</x:v>
      </x:c>
      <x:c r="E109" s="17" t="n">
        <x:f>D109-C109</x:f>
        <x:v>0</x:v>
      </x:c>
      <x:c r="F109" s="17" t="n">
        <x:f>MAX(0,B109+C109-D109)</x:f>
        <x:v>0</x:v>
      </x:c>
    </x:row>
    <x:row r="110" ht="24" customHeight="1">
      <x:c r="A110" s="2" t="n">
        <x:f>92</x:f>
        <x:v>92</x:v>
      </x:c>
      <x:c r="B110" s="17" t="n">
        <x:f>F109</x:f>
        <x:v>0</x:v>
      </x:c>
      <x:c r="C110" s="17" t="n">
        <x:f>B110*$B$7/12</x:f>
        <x:v>0</x:v>
      </x:c>
      <x:c r="D110" s="17" t="n">
        <x:f>MIN($B$8,B110+C110)</x:f>
        <x:v>0</x:v>
      </x:c>
      <x:c r="E110" s="17" t="n">
        <x:f>D110-C110</x:f>
        <x:v>0</x:v>
      </x:c>
      <x:c r="F110" s="17" t="n">
        <x:f>MAX(0,B110+C110-D110)</x:f>
        <x:v>0</x:v>
      </x:c>
    </x:row>
    <x:row r="111" ht="24" customHeight="1">
      <x:c r="A111" s="2" t="n">
        <x:f>93</x:f>
        <x:v>93</x:v>
      </x:c>
      <x:c r="B111" s="17" t="n">
        <x:f>F110</x:f>
        <x:v>0</x:v>
      </x:c>
      <x:c r="C111" s="17" t="n">
        <x:f>B111*$B$7/12</x:f>
        <x:v>0</x:v>
      </x:c>
      <x:c r="D111" s="17" t="n">
        <x:f>MIN($B$8,B111+C111)</x:f>
        <x:v>0</x:v>
      </x:c>
      <x:c r="E111" s="17" t="n">
        <x:f>D111-C111</x:f>
        <x:v>0</x:v>
      </x:c>
      <x:c r="F111" s="17" t="n">
        <x:f>MAX(0,B111+C111-D111)</x:f>
        <x:v>0</x:v>
      </x:c>
    </x:row>
    <x:row r="112" ht="24" customHeight="1">
      <x:c r="A112" s="2" t="n">
        <x:f>94</x:f>
        <x:v>94</x:v>
      </x:c>
      <x:c r="B112" s="17" t="n">
        <x:f>F111</x:f>
        <x:v>0</x:v>
      </x:c>
      <x:c r="C112" s="17" t="n">
        <x:f>B112*$B$7/12</x:f>
        <x:v>0</x:v>
      </x:c>
      <x:c r="D112" s="17" t="n">
        <x:f>MIN($B$8,B112+C112)</x:f>
        <x:v>0</x:v>
      </x:c>
      <x:c r="E112" s="17" t="n">
        <x:f>D112-C112</x:f>
        <x:v>0</x:v>
      </x:c>
      <x:c r="F112" s="17" t="n">
        <x:f>MAX(0,B112+C112-D112)</x:f>
        <x:v>0</x:v>
      </x:c>
    </x:row>
    <x:row r="113" ht="24" customHeight="1">
      <x:c r="A113" s="2" t="n">
        <x:f>95</x:f>
        <x:v>95</x:v>
      </x:c>
      <x:c r="B113" s="17" t="n">
        <x:f>F112</x:f>
        <x:v>0</x:v>
      </x:c>
      <x:c r="C113" s="17" t="n">
        <x:f>B113*$B$7/12</x:f>
        <x:v>0</x:v>
      </x:c>
      <x:c r="D113" s="17" t="n">
        <x:f>MIN($B$8,B113+C113)</x:f>
        <x:v>0</x:v>
      </x:c>
      <x:c r="E113" s="17" t="n">
        <x:f>D113-C113</x:f>
        <x:v>0</x:v>
      </x:c>
      <x:c r="F113" s="17" t="n">
        <x:f>MAX(0,B113+C113-D113)</x:f>
        <x:v>0</x:v>
      </x:c>
    </x:row>
    <x:row r="114" ht="24" customHeight="1">
      <x:c r="A114" s="2" t="n">
        <x:f>96</x:f>
        <x:v>96</x:v>
      </x:c>
      <x:c r="B114" s="17" t="n">
        <x:f>F113</x:f>
        <x:v>0</x:v>
      </x:c>
      <x:c r="C114" s="17" t="n">
        <x:f>B114*$B$7/12</x:f>
        <x:v>0</x:v>
      </x:c>
      <x:c r="D114" s="17" t="n">
        <x:f>MIN($B$8,B114+C114)</x:f>
        <x:v>0</x:v>
      </x:c>
      <x:c r="E114" s="17" t="n">
        <x:f>D114-C114</x:f>
        <x:v>0</x:v>
      </x:c>
      <x:c r="F114" s="17" t="n">
        <x:f>MAX(0,B114+C114-D114)</x:f>
        <x:v>0</x:v>
      </x:c>
    </x:row>
    <x:row r="115" ht="24" customHeight="1">
      <x:c r="A115" s="2" t="n">
        <x:f>97</x:f>
        <x:v>97</x:v>
      </x:c>
      <x:c r="B115" s="17" t="n">
        <x:f>F114</x:f>
        <x:v>0</x:v>
      </x:c>
      <x:c r="C115" s="17" t="n">
        <x:f>B115*$B$7/12</x:f>
        <x:v>0</x:v>
      </x:c>
      <x:c r="D115" s="17" t="n">
        <x:f>MIN($B$8,B115+C115)</x:f>
        <x:v>0</x:v>
      </x:c>
      <x:c r="E115" s="17" t="n">
        <x:f>D115-C115</x:f>
        <x:v>0</x:v>
      </x:c>
      <x:c r="F115" s="17" t="n">
        <x:f>MAX(0,B115+C115-D115)</x:f>
        <x:v>0</x:v>
      </x:c>
    </x:row>
    <x:row r="116" ht="24" customHeight="1">
      <x:c r="A116" s="2" t="n">
        <x:f>98</x:f>
        <x:v>98</x:v>
      </x:c>
      <x:c r="B116" s="17" t="n">
        <x:f>F115</x:f>
        <x:v>0</x:v>
      </x:c>
      <x:c r="C116" s="17" t="n">
        <x:f>B116*$B$7/12</x:f>
        <x:v>0</x:v>
      </x:c>
      <x:c r="D116" s="17" t="n">
        <x:f>MIN($B$8,B116+C116)</x:f>
        <x:v>0</x:v>
      </x:c>
      <x:c r="E116" s="17" t="n">
        <x:f>D116-C116</x:f>
        <x:v>0</x:v>
      </x:c>
      <x:c r="F116" s="17" t="n">
        <x:f>MAX(0,B116+C116-D116)</x:f>
        <x:v>0</x:v>
      </x:c>
    </x:row>
    <x:row r="117" ht="24" customHeight="1">
      <x:c r="A117" s="2" t="n">
        <x:f>99</x:f>
        <x:v>99</x:v>
      </x:c>
      <x:c r="B117" s="17" t="n">
        <x:f>F116</x:f>
        <x:v>0</x:v>
      </x:c>
      <x:c r="C117" s="17" t="n">
        <x:f>B117*$B$7/12</x:f>
        <x:v>0</x:v>
      </x:c>
      <x:c r="D117" s="17" t="n">
        <x:f>MIN($B$8,B117+C117)</x:f>
        <x:v>0</x:v>
      </x:c>
      <x:c r="E117" s="17" t="n">
        <x:f>D117-C117</x:f>
        <x:v>0</x:v>
      </x:c>
      <x:c r="F117" s="17" t="n">
        <x:f>MAX(0,B117+C117-D117)</x:f>
        <x:v>0</x:v>
      </x:c>
    </x:row>
    <x:row r="118" ht="24" customHeight="1">
      <x:c r="A118" s="2" t="n">
        <x:f>100</x:f>
        <x:v>100</x:v>
      </x:c>
      <x:c r="B118" s="17" t="n">
        <x:f>F117</x:f>
        <x:v>0</x:v>
      </x:c>
      <x:c r="C118" s="17" t="n">
        <x:f>B118*$B$7/12</x:f>
        <x:v>0</x:v>
      </x:c>
      <x:c r="D118" s="17" t="n">
        <x:f>MIN($B$8,B118+C118)</x:f>
        <x:v>0</x:v>
      </x:c>
      <x:c r="E118" s="17" t="n">
        <x:f>D118-C118</x:f>
        <x:v>0</x:v>
      </x:c>
      <x:c r="F118" s="17" t="n">
        <x:f>MAX(0,B118+C118-D118)</x:f>
        <x:v>0</x:v>
      </x:c>
    </x:row>
    <x:row r="119" ht="24" customHeight="1">
      <x:c r="A119" s="2" t="n">
        <x:f>101</x:f>
        <x:v>101</x:v>
      </x:c>
      <x:c r="B119" s="17" t="n">
        <x:f>F118</x:f>
        <x:v>0</x:v>
      </x:c>
      <x:c r="C119" s="17" t="n">
        <x:f>B119*$B$7/12</x:f>
        <x:v>0</x:v>
      </x:c>
      <x:c r="D119" s="17" t="n">
        <x:f>MIN($B$8,B119+C119)</x:f>
        <x:v>0</x:v>
      </x:c>
      <x:c r="E119" s="17" t="n">
        <x:f>D119-C119</x:f>
        <x:v>0</x:v>
      </x:c>
      <x:c r="F119" s="17" t="n">
        <x:f>MAX(0,B119+C119-D119)</x:f>
        <x:v>0</x:v>
      </x:c>
    </x:row>
    <x:row r="120" ht="24" customHeight="1">
      <x:c r="A120" s="2" t="n">
        <x:f>102</x:f>
        <x:v>102</x:v>
      </x:c>
      <x:c r="B120" s="17" t="n">
        <x:f>F119</x:f>
        <x:v>0</x:v>
      </x:c>
      <x:c r="C120" s="17" t="n">
        <x:f>B120*$B$7/12</x:f>
        <x:v>0</x:v>
      </x:c>
      <x:c r="D120" s="17" t="n">
        <x:f>MIN($B$8,B120+C120)</x:f>
        <x:v>0</x:v>
      </x:c>
      <x:c r="E120" s="17" t="n">
        <x:f>D120-C120</x:f>
        <x:v>0</x:v>
      </x:c>
      <x:c r="F120" s="17" t="n">
        <x:f>MAX(0,B120+C120-D120)</x:f>
        <x:v>0</x:v>
      </x:c>
    </x:row>
    <x:row r="121" ht="24" customHeight="1">
      <x:c r="A121" s="2" t="n">
        <x:f>103</x:f>
        <x:v>103</x:v>
      </x:c>
      <x:c r="B121" s="17" t="n">
        <x:f>F120</x:f>
        <x:v>0</x:v>
      </x:c>
      <x:c r="C121" s="17" t="n">
        <x:f>B121*$B$7/12</x:f>
        <x:v>0</x:v>
      </x:c>
      <x:c r="D121" s="17" t="n">
        <x:f>MIN($B$8,B121+C121)</x:f>
        <x:v>0</x:v>
      </x:c>
      <x:c r="E121" s="17" t="n">
        <x:f>D121-C121</x:f>
        <x:v>0</x:v>
      </x:c>
      <x:c r="F121" s="17" t="n">
        <x:f>MAX(0,B121+C121-D121)</x:f>
        <x:v>0</x:v>
      </x:c>
    </x:row>
    <x:row r="122" ht="24" customHeight="1">
      <x:c r="A122" s="2" t="n">
        <x:f>104</x:f>
        <x:v>104</x:v>
      </x:c>
      <x:c r="B122" s="17" t="n">
        <x:f>F121</x:f>
        <x:v>0</x:v>
      </x:c>
      <x:c r="C122" s="17" t="n">
        <x:f>B122*$B$7/12</x:f>
        <x:v>0</x:v>
      </x:c>
      <x:c r="D122" s="17" t="n">
        <x:f>MIN($B$8,B122+C122)</x:f>
        <x:v>0</x:v>
      </x:c>
      <x:c r="E122" s="17" t="n">
        <x:f>D122-C122</x:f>
        <x:v>0</x:v>
      </x:c>
      <x:c r="F122" s="17" t="n">
        <x:f>MAX(0,B122+C122-D122)</x:f>
        <x:v>0</x:v>
      </x:c>
    </x:row>
    <x:row r="123" ht="24" customHeight="1">
      <x:c r="A123" s="2" t="n">
        <x:f>105</x:f>
        <x:v>105</x:v>
      </x:c>
      <x:c r="B123" s="17" t="n">
        <x:f>F122</x:f>
        <x:v>0</x:v>
      </x:c>
      <x:c r="C123" s="17" t="n">
        <x:f>B123*$B$7/12</x:f>
        <x:v>0</x:v>
      </x:c>
      <x:c r="D123" s="17" t="n">
        <x:f>MIN($B$8,B123+C123)</x:f>
        <x:v>0</x:v>
      </x:c>
      <x:c r="E123" s="17" t="n">
        <x:f>D123-C123</x:f>
        <x:v>0</x:v>
      </x:c>
      <x:c r="F123" s="17" t="n">
        <x:f>MAX(0,B123+C123-D123)</x:f>
        <x:v>0</x:v>
      </x:c>
    </x:row>
    <x:row r="124" ht="24" customHeight="1">
      <x:c r="A124" s="2" t="n">
        <x:f>106</x:f>
        <x:v>106</x:v>
      </x:c>
      <x:c r="B124" s="17" t="n">
        <x:f>F123</x:f>
        <x:v>0</x:v>
      </x:c>
      <x:c r="C124" s="17" t="n">
        <x:f>B124*$B$7/12</x:f>
        <x:v>0</x:v>
      </x:c>
      <x:c r="D124" s="17" t="n">
        <x:f>MIN($B$8,B124+C124)</x:f>
        <x:v>0</x:v>
      </x:c>
      <x:c r="E124" s="17" t="n">
        <x:f>D124-C124</x:f>
        <x:v>0</x:v>
      </x:c>
      <x:c r="F124" s="17" t="n">
        <x:f>MAX(0,B124+C124-D124)</x:f>
        <x:v>0</x:v>
      </x:c>
    </x:row>
    <x:row r="125" ht="24" customHeight="1">
      <x:c r="A125" s="2" t="n">
        <x:f>107</x:f>
        <x:v>107</x:v>
      </x:c>
      <x:c r="B125" s="17" t="n">
        <x:f>F124</x:f>
        <x:v>0</x:v>
      </x:c>
      <x:c r="C125" s="17" t="n">
        <x:f>B125*$B$7/12</x:f>
        <x:v>0</x:v>
      </x:c>
      <x:c r="D125" s="17" t="n">
        <x:f>MIN($B$8,B125+C125)</x:f>
        <x:v>0</x:v>
      </x:c>
      <x:c r="E125" s="17" t="n">
        <x:f>D125-C125</x:f>
        <x:v>0</x:v>
      </x:c>
      <x:c r="F125" s="17" t="n">
        <x:f>MAX(0,B125+C125-D125)</x:f>
        <x:v>0</x:v>
      </x:c>
    </x:row>
    <x:row r="126" ht="24" customHeight="1">
      <x:c r="A126" s="2" t="n">
        <x:f>108</x:f>
        <x:v>108</x:v>
      </x:c>
      <x:c r="B126" s="17" t="n">
        <x:f>F125</x:f>
        <x:v>0</x:v>
      </x:c>
      <x:c r="C126" s="17" t="n">
        <x:f>B126*$B$7/12</x:f>
        <x:v>0</x:v>
      </x:c>
      <x:c r="D126" s="17" t="n">
        <x:f>MIN($B$8,B126+C126)</x:f>
        <x:v>0</x:v>
      </x:c>
      <x:c r="E126" s="17" t="n">
        <x:f>D126-C126</x:f>
        <x:v>0</x:v>
      </x:c>
      <x:c r="F126" s="17" t="n">
        <x:f>MAX(0,B126+C126-D126)</x:f>
        <x:v>0</x:v>
      </x:c>
    </x:row>
    <x:row r="127" ht="24" customHeight="1">
      <x:c r="A127" s="2" t="n">
        <x:f>109</x:f>
        <x:v>109</x:v>
      </x:c>
      <x:c r="B127" s="17" t="n">
        <x:f>F126</x:f>
        <x:v>0</x:v>
      </x:c>
      <x:c r="C127" s="17" t="n">
        <x:f>B127*$B$7/12</x:f>
        <x:v>0</x:v>
      </x:c>
      <x:c r="D127" s="17" t="n">
        <x:f>MIN($B$8,B127+C127)</x:f>
        <x:v>0</x:v>
      </x:c>
      <x:c r="E127" s="17" t="n">
        <x:f>D127-C127</x:f>
        <x:v>0</x:v>
      </x:c>
      <x:c r="F127" s="17" t="n">
        <x:f>MAX(0,B127+C127-D127)</x:f>
        <x:v>0</x:v>
      </x:c>
    </x:row>
    <x:row r="128" ht="24" customHeight="1">
      <x:c r="A128" s="2" t="n">
        <x:f>110</x:f>
        <x:v>110</x:v>
      </x:c>
      <x:c r="B128" s="17" t="n">
        <x:f>F127</x:f>
        <x:v>0</x:v>
      </x:c>
      <x:c r="C128" s="17" t="n">
        <x:f>B128*$B$7/12</x:f>
        <x:v>0</x:v>
      </x:c>
      <x:c r="D128" s="17" t="n">
        <x:f>MIN($B$8,B128+C128)</x:f>
        <x:v>0</x:v>
      </x:c>
      <x:c r="E128" s="17" t="n">
        <x:f>D128-C128</x:f>
        <x:v>0</x:v>
      </x:c>
      <x:c r="F128" s="17" t="n">
        <x:f>MAX(0,B128+C128-D128)</x:f>
        <x:v>0</x:v>
      </x:c>
    </x:row>
    <x:row r="129" ht="24" customHeight="1">
      <x:c r="A129" s="2" t="n">
        <x:f>111</x:f>
        <x:v>111</x:v>
      </x:c>
      <x:c r="B129" s="17" t="n">
        <x:f>F128</x:f>
        <x:v>0</x:v>
      </x:c>
      <x:c r="C129" s="17" t="n">
        <x:f>B129*$B$7/12</x:f>
        <x:v>0</x:v>
      </x:c>
      <x:c r="D129" s="17" t="n">
        <x:f>MIN($B$8,B129+C129)</x:f>
        <x:v>0</x:v>
      </x:c>
      <x:c r="E129" s="17" t="n">
        <x:f>D129-C129</x:f>
        <x:v>0</x:v>
      </x:c>
      <x:c r="F129" s="17" t="n">
        <x:f>MAX(0,B129+C129-D129)</x:f>
        <x:v>0</x:v>
      </x:c>
    </x:row>
    <x:row r="130" ht="24" customHeight="1">
      <x:c r="A130" s="2" t="n">
        <x:f>112</x:f>
        <x:v>112</x:v>
      </x:c>
      <x:c r="B130" s="17" t="n">
        <x:f>F129</x:f>
        <x:v>0</x:v>
      </x:c>
      <x:c r="C130" s="17" t="n">
        <x:f>B130*$B$7/12</x:f>
        <x:v>0</x:v>
      </x:c>
      <x:c r="D130" s="17" t="n">
        <x:f>MIN($B$8,B130+C130)</x:f>
        <x:v>0</x:v>
      </x:c>
      <x:c r="E130" s="17" t="n">
        <x:f>D130-C130</x:f>
        <x:v>0</x:v>
      </x:c>
      <x:c r="F130" s="17" t="n">
        <x:f>MAX(0,B130+C130-D130)</x:f>
        <x:v>0</x:v>
      </x:c>
    </x:row>
    <x:row r="131" ht="24" customHeight="1">
      <x:c r="A131" s="2" t="n">
        <x:f>113</x:f>
        <x:v>113</x:v>
      </x:c>
      <x:c r="B131" s="17" t="n">
        <x:f>F130</x:f>
        <x:v>0</x:v>
      </x:c>
      <x:c r="C131" s="17" t="n">
        <x:f>B131*$B$7/12</x:f>
        <x:v>0</x:v>
      </x:c>
      <x:c r="D131" s="17" t="n">
        <x:f>MIN($B$8,B131+C131)</x:f>
        <x:v>0</x:v>
      </x:c>
      <x:c r="E131" s="17" t="n">
        <x:f>D131-C131</x:f>
        <x:v>0</x:v>
      </x:c>
      <x:c r="F131" s="17" t="n">
        <x:f>MAX(0,B131+C131-D131)</x:f>
        <x:v>0</x:v>
      </x:c>
    </x:row>
    <x:row r="132" ht="24" customHeight="1">
      <x:c r="A132" s="2" t="n">
        <x:f>114</x:f>
        <x:v>114</x:v>
      </x:c>
      <x:c r="B132" s="17" t="n">
        <x:f>F131</x:f>
        <x:v>0</x:v>
      </x:c>
      <x:c r="C132" s="17" t="n">
        <x:f>B132*$B$7/12</x:f>
        <x:v>0</x:v>
      </x:c>
      <x:c r="D132" s="17" t="n">
        <x:f>MIN($B$8,B132+C132)</x:f>
        <x:v>0</x:v>
      </x:c>
      <x:c r="E132" s="17" t="n">
        <x:f>D132-C132</x:f>
        <x:v>0</x:v>
      </x:c>
      <x:c r="F132" s="17" t="n">
        <x:f>MAX(0,B132+C132-D132)</x:f>
        <x:v>0</x:v>
      </x:c>
    </x:row>
    <x:row r="133" ht="24" customHeight="1">
      <x:c r="A133" s="2" t="n">
        <x:f>115</x:f>
        <x:v>115</x:v>
      </x:c>
      <x:c r="B133" s="17" t="n">
        <x:f>F132</x:f>
        <x:v>0</x:v>
      </x:c>
      <x:c r="C133" s="17" t="n">
        <x:f>B133*$B$7/12</x:f>
        <x:v>0</x:v>
      </x:c>
      <x:c r="D133" s="17" t="n">
        <x:f>MIN($B$8,B133+C133)</x:f>
        <x:v>0</x:v>
      </x:c>
      <x:c r="E133" s="17" t="n">
        <x:f>D133-C133</x:f>
        <x:v>0</x:v>
      </x:c>
      <x:c r="F133" s="17" t="n">
        <x:f>MAX(0,B133+C133-D133)</x:f>
        <x:v>0</x:v>
      </x:c>
    </x:row>
    <x:row r="134" ht="24" customHeight="1">
      <x:c r="A134" s="2" t="n">
        <x:f>116</x:f>
        <x:v>116</x:v>
      </x:c>
      <x:c r="B134" s="17" t="n">
        <x:f>F133</x:f>
        <x:v>0</x:v>
      </x:c>
      <x:c r="C134" s="17" t="n">
        <x:f>B134*$B$7/12</x:f>
        <x:v>0</x:v>
      </x:c>
      <x:c r="D134" s="17" t="n">
        <x:f>MIN($B$8,B134+C134)</x:f>
        <x:v>0</x:v>
      </x:c>
      <x:c r="E134" s="17" t="n">
        <x:f>D134-C134</x:f>
        <x:v>0</x:v>
      </x:c>
      <x:c r="F134" s="17" t="n">
        <x:f>MAX(0,B134+C134-D134)</x:f>
        <x:v>0</x:v>
      </x:c>
    </x:row>
    <x:row r="135" ht="24" customHeight="1">
      <x:c r="A135" s="2" t="n">
        <x:f>117</x:f>
        <x:v>117</x:v>
      </x:c>
      <x:c r="B135" s="17" t="n">
        <x:f>F134</x:f>
        <x:v>0</x:v>
      </x:c>
      <x:c r="C135" s="17" t="n">
        <x:f>B135*$B$7/12</x:f>
        <x:v>0</x:v>
      </x:c>
      <x:c r="D135" s="17" t="n">
        <x:f>MIN($B$8,B135+C135)</x:f>
        <x:v>0</x:v>
      </x:c>
      <x:c r="E135" s="17" t="n">
        <x:f>D135-C135</x:f>
        <x:v>0</x:v>
      </x:c>
      <x:c r="F135" s="17" t="n">
        <x:f>MAX(0,B135+C135-D135)</x:f>
        <x:v>0</x:v>
      </x:c>
    </x:row>
    <x:row r="136" ht="24" customHeight="1">
      <x:c r="A136" s="2" t="n">
        <x:f>118</x:f>
        <x:v>118</x:v>
      </x:c>
      <x:c r="B136" s="17" t="n">
        <x:f>F135</x:f>
        <x:v>0</x:v>
      </x:c>
      <x:c r="C136" s="17" t="n">
        <x:f>B136*$B$7/12</x:f>
        <x:v>0</x:v>
      </x:c>
      <x:c r="D136" s="17" t="n">
        <x:f>MIN($B$8,B136+C136)</x:f>
        <x:v>0</x:v>
      </x:c>
      <x:c r="E136" s="17" t="n">
        <x:f>D136-C136</x:f>
        <x:v>0</x:v>
      </x:c>
      <x:c r="F136" s="17" t="n">
        <x:f>MAX(0,B136+C136-D136)</x:f>
        <x:v>0</x:v>
      </x:c>
    </x:row>
    <x:row r="137" ht="24" customHeight="1">
      <x:c r="A137" s="2" t="n">
        <x:f>119</x:f>
        <x:v>119</x:v>
      </x:c>
      <x:c r="B137" s="17" t="n">
        <x:f>F136</x:f>
        <x:v>0</x:v>
      </x:c>
      <x:c r="C137" s="17" t="n">
        <x:f>B137*$B$7/12</x:f>
        <x:v>0</x:v>
      </x:c>
      <x:c r="D137" s="17" t="n">
        <x:f>MIN($B$8,B137+C137)</x:f>
        <x:v>0</x:v>
      </x:c>
      <x:c r="E137" s="17" t="n">
        <x:f>D137-C137</x:f>
        <x:v>0</x:v>
      </x:c>
      <x:c r="F137" s="17" t="n">
        <x:f>MAX(0,B137+C137-D137)</x:f>
        <x:v>0</x:v>
      </x:c>
    </x:row>
    <x:row r="138" ht="24" customHeight="1">
      <x:c r="A138" s="2" t="n">
        <x:f>120</x:f>
        <x:v>120</x:v>
      </x:c>
      <x:c r="B138" s="17" t="n">
        <x:f>F137</x:f>
        <x:v>0</x:v>
      </x:c>
      <x:c r="C138" s="17" t="n">
        <x:f>B138*$B$7/12</x:f>
        <x:v>0</x:v>
      </x:c>
      <x:c r="D138" s="17" t="n">
        <x:f>MIN($B$8,B138+C138)</x:f>
        <x:v>0</x:v>
      </x:c>
      <x:c r="E138" s="17" t="n">
        <x:f>D138-C138</x:f>
        <x:v>0</x:v>
      </x:c>
      <x:c r="F138" s="17" t="n">
        <x:f>MAX(0,B138+C138-D138)</x:f>
        <x:v>0</x:v>
      </x:c>
    </x:row>
    <x:row r="139" ht="24" customHeight="1">
      <x:c r="A139" s="2"/>
      <x:c r="B139" s="2"/>
      <x:c r="C139" s="2"/>
      <x:c r="D139" s="2"/>
      <x:c r="E139" s="2"/>
      <x:c r="F139" s="2"/>
    </x:row>
    <x:row r="140" ht="24" customHeight="1">
      <x:c r="A140" s="2"/>
      <x:c r="B140" s="2"/>
      <x:c r="C140" s="2"/>
      <x:c r="D140" s="2"/>
      <x:c r="E140" s="2"/>
      <x:c r="F140" s="2"/>
    </x:row>
  </x:sheetData>
  <x:mergeCells>
    <x:mergeCell ref="A4:F4"/>
    <x:mergeCell ref="A10:F10"/>
    <x:mergeCell ref="A12:F12"/>
    <x:mergeCell ref="A14:F14"/>
    <x:mergeCell ref="A16:F16"/>
  </x:mergeCells>
  <x:dataValidations count="1">
    <x:dataValidation type="decimal" operator="greaterThanOrEqual" sqref="B6:B8">
      <x:formula1>0</x:formula1>
    </x:dataValidation>
  </x:dataValidations>
  <x:pageMargins left="0.7" right="0.7" top="0.75" bottom="0.75" header="0.3" footer="0.3"/>
</x:worksheet>
</file>