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6e3877445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b8d4b6f7bdb46de"/>
    <x:sheet xmlns:r="http://schemas.openxmlformats.org/officeDocument/2006/relationships" name="Inputs" sheetId="2" r:id="R09c656d0f8ea4492"/>
    <x:sheet xmlns:r="http://schemas.openxmlformats.org/officeDocument/2006/relationships" name="Schedule" sheetId="3" r:id="Rcd62ba0eaf1d4c22"/>
    <x:sheet xmlns:r="http://schemas.openxmlformats.org/officeDocument/2006/relationships" name="Payment log" sheetId="4" r:id="R08639636982d4f55"/>
    <x:sheet xmlns:r="http://schemas.openxmlformats.org/officeDocument/2006/relationships" name="Monthly budget" sheetId="5" r:id="Rf5cd9140f9c14247"/>
    <x:sheet xmlns:r="http://schemas.openxmlformats.org/officeDocument/2006/relationships" name="Guide" sheetId="6" r:id="R1cbb566577324c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—&quot;"/>
    <x:numFmt numFmtId="201" formatCode="0.00%"/>
  </x:numFmts>
  <x:fonts count="12">
    <x:font>
      <x:sz val="11"/>
      <x:name val="Carlito"/>
    </x:font>
    <x:font>
      <x:sz val="11"/>
      <x:color rgb="FF173D57"/>
      <x:name val="Arial"/>
    </x:font>
    <x:font>
      <x:b/>
      <x:sz val="16"/>
      <x:color rgb="FF173D57"/>
      <x:name val="Arial"/>
    </x:font>
    <x:font>
      <x:sz val="11"/>
      <x:color rgb="FF125DAB"/>
      <x:name val="Arial"/>
    </x:font>
    <x:font>
      <x:sz val="11"/>
      <x:color rgb="FF556A78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sz val="11"/>
      <x:color rgb="FF126B51"/>
      <x:name val="Arial"/>
    </x:font>
    <x:font>
      <x:sz val="11"/>
      <x:color rgb="FF111111"/>
      <x:name val="Carlito"/>
    </x:font>
    <x:font>
      <x:sz val="11"/>
      <x:color rgb="FF126B51"/>
      <x:name val="Carlito"/>
    </x:font>
    <x:font>
      <x:sz val="11"/>
      <x:name val="Arial"/>
    </x:font>
    <x:font>
      <x:b/>
      <x:sz val="11"/>
      <x:color rgb="FF173D5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8"/>
      </x:patternFill>
    </x:fill>
    <x:fill>
      <x:patternFill patternType="solid">
        <x:fgColor rgb="FF173D5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26B51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6" fillId="0" borderId="0" xfId="0" applyNumberFormat="1" applyFont="1" applyFill="1" applyBorder="1"/>
    <x:xf numFmtId="200" fontId="7" fillId="0" borderId="0" xfId="0" applyNumberFormat="1" applyFont="1" applyFill="1" applyBorder="1"/>
    <x:xf numFmtId="200" fontId="1" fillId="2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52C23"/>
      </x:font>
      <x:fill>
        <x:patternFill patternType="solid">
          <x:bgColor rgb="FFFFE2DD"/>
        </x:patternFill>
      </x:fill>
    </x:dxf>
    <x:dxf>
      <x:fill>
        <x:patternFill patternType="solid">
          <x:bgColor rgb="FFFFE5DC"/>
        </x:patternFill>
      </x:fill>
    </x:dxf>
    <x:dxf>
      <x:fill>
        <x:patternFill patternType="solid">
          <x:bgColor rgb="FFFFE5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b829ef2cc408f" /><Relationship Type="http://schemas.openxmlformats.org/officeDocument/2006/relationships/theme" Target="/xl/theme/theme1.xml" Id="Re3365defcb9342d3" /><Relationship Type="http://schemas.openxmlformats.org/officeDocument/2006/relationships/sharedStrings" Target="/xl/sharedStrings.xml" Id="Rd23d9aafff964f44" /><Relationship Type="http://schemas.openxmlformats.org/officeDocument/2006/relationships/worksheet" Target="/xl/worksheets/sheet1.xml" Id="R6b8d4b6f7bdb46de" /><Relationship Type="http://schemas.openxmlformats.org/officeDocument/2006/relationships/worksheet" Target="/xl/worksheets/sheet2.xml" Id="R09c656d0f8ea4492" /><Relationship Type="http://schemas.openxmlformats.org/officeDocument/2006/relationships/worksheet" Target="/xl/worksheets/sheet3.xml" Id="Rcd62ba0eaf1d4c22" /><Relationship Type="http://schemas.openxmlformats.org/officeDocument/2006/relationships/worksheet" Target="/xl/worksheets/sheet4.xml" Id="R08639636982d4f55" /><Relationship Type="http://schemas.openxmlformats.org/officeDocument/2006/relationships/worksheet" Target="/xl/worksheets/sheet5.xml" Id="Rf5cd9140f9c14247" /><Relationship Type="http://schemas.openxmlformats.org/officeDocument/2006/relationships/worksheet" Target="/xl/worksheets/sheet6.xml" Id="R1cbb566577324c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858775142a441e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Remaining debt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Remaining debt</c:v>
          </c:tx>
          <c:marker>
            <c:symbol val="none"/>
          </c:marker>
          <c:cat>
            <c:strRef>
              <c:f>'Overview'!$L$7:$L$19</c:f>
              <c:strCache>
                <c:ptCount val="0"/>
              </c:strCache>
            </c:strRef>
          </c:cat>
          <c:val>
            <c:numRef>
              <c:f>'Overview'!$M$7:$M$19</c:f>
              <c:numCache>
                <c:formatCode>$#,##0.00;($#,##0.00);"—"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858775142a441e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383f1d94114246" /></Relationships>
</file>

<file path=xl/worksheets/sheet1.xml><?xml version="1.0" encoding="utf-8"?>
<x:worksheet xmlns:x="http://schemas.openxmlformats.org/spreadsheetml/2006/main">
  <x:sheetPr>
    <x:tabColor rgb="FF173D57"/>
  </x:sheetPr>
  <x:sheetViews>
    <x:sheetView showGridLines="0" workbookViewId="0"/>
  </x:sheetViews>
  <x:sheetFormatPr defaultRowHeight="15"/>
  <x:cols>
    <x:col min="1" max="1" width="38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Debt payoff planner</x:v>
      </x:c>
      <x:c r="B2" s="3"/>
      <x:c r="C2" s="3"/>
      <x:c r="D2" s="3"/>
      <x:c r="E2" s="3"/>
      <x:c r="F2" s="3"/>
      <x:c r="G2" s="3"/>
      <x:c r="H2" s="3"/>
      <x:c r="I2" s="3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2"/>
    </x:row>
    <x:row r="4" ht="24" customHeight="1">
      <x:c r="A4" s="9" t="str">
        <x:v>Debt Calculator Hub | Six debts | 120 monthly payments | USD | Version 1.0</x:v>
      </x:c>
      <x:c r="B4" s="8"/>
      <x:c r="C4" s="8"/>
      <x:c r="D4" s="8"/>
      <x:c r="E4" s="8"/>
      <x:c r="F4" s="8"/>
      <x:c r="G4" s="8"/>
      <x:c r="H4" s="8"/>
      <x:c r="I4" s="8"/>
      <x:c r="J4" s="8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Selected strategy</x:v>
      </x:c>
      <x:c r="B6" s="18" t="str">
        <x:f>'Inputs'!B5</x:f>
        <x:v>Snowball</x:v>
      </x:c>
      <x:c r="C6" s="2"/>
      <x:c r="D6" s="2"/>
      <x:c r="E6" s="2"/>
      <x:c r="F6" s="2"/>
      <x:c r="G6" s="2"/>
      <x:c r="H6" s="2"/>
      <x:c r="I6" s="2"/>
      <x:c r="J6" s="2"/>
      <x:c r="L6" s="23" t="str">
        <x:v>Month</x:v>
      </x:c>
      <x:c r="M6" s="23" t="str">
        <x:v>Remaining debt</x:v>
      </x:c>
    </x:row>
    <x:row r="7" ht="24" customHeight="1">
      <x:c r="A7" s="2" t="str">
        <x:v>Starting debt</x:v>
      </x:c>
      <x:c r="B7" s="17" t="n">
        <x:f>'Inputs'!C18</x:f>
        <x:v>6000</x:v>
      </x:c>
      <x:c r="C7" s="2"/>
      <x:c r="D7" s="2"/>
      <x:c r="E7" s="2"/>
      <x:c r="F7" s="2"/>
      <x:c r="G7" s="2"/>
      <x:c r="H7" s="2"/>
      <x:c r="I7" s="2"/>
      <x:c r="J7" s="2"/>
      <x:c r="L7" s="24" t="n">
        <x:f>ROUNDUP(0*IF(ISNUMBER($B$10),$B$10,120)/12,0)</x:f>
        <x:v>0</x:v>
      </x:c>
      <x:c r="M7" s="25" t="n">
        <x:f>IF('Inputs'!C21&lt;&gt;"Ready","",IF(L7=0,'Inputs'!C18,INDEX('Schedule'!G10:G129,L7)))</x:f>
        <x:v>6000</x:v>
      </x:c>
    </x:row>
    <x:row r="8" ht="24" customHeight="1">
      <x:c r="A8" s="2" t="str">
        <x:v>Default monthly budget</x:v>
      </x:c>
      <x:c r="B8" s="17" t="n">
        <x:f>'Inputs'!C19+'Inputs'!E5</x:f>
        <x:v>300</x:v>
      </x:c>
      <x:c r="C8" s="2"/>
      <x:c r="D8" s="2"/>
      <x:c r="E8" s="2"/>
      <x:c r="F8" s="2"/>
      <x:c r="G8" s="2"/>
      <x:c r="H8" s="2"/>
      <x:c r="I8" s="2"/>
      <x:c r="J8" s="2"/>
      <x:c r="L8" s="24" t="n">
        <x:f>ROUNDUP(1*IF(ISNUMBER($B$10),$B$10,120)/12,0)</x:f>
        <x:v>3</x:v>
      </x:c>
      <x:c r="M8" s="25" t="n">
        <x:f>IF('Inputs'!C21&lt;&gt;"Ready","",IF(L8=0,'Inputs'!C18,INDEX('Schedule'!G10:G129,L8)))</x:f>
        <x:v>5414.106962962963</x:v>
      </x:c>
    </x:row>
    <x:row r="9" ht="24" customHeight="1">
      <x:c r="A9" s="2" t="str">
        <x:v>Forecast status</x:v>
      </x:c>
      <x:c r="B9" s="2" t="str">
        <x:f>IF('Inputs'!C21&lt;&gt;"Ready","Check Inputs",IF(COUNTIFS('Monthly budget'!E8:E127,"Invalid")&gt;0,"Check budget overrides",IF('Schedule'!G129&gt;0.000000001,"Beyond 120 months","Paid within horizon")))</x:f>
        <x:v>Paid within horizon</x:v>
      </x:c>
      <x:c r="C9" s="2"/>
      <x:c r="D9" s="2"/>
      <x:c r="E9" s="2"/>
      <x:c r="F9" s="2"/>
      <x:c r="G9" s="2"/>
      <x:c r="H9" s="2"/>
      <x:c r="I9" s="2"/>
      <x:c r="J9" s="2"/>
      <x:c r="L9" s="24" t="n">
        <x:f>ROUNDUP(2*IF(ISNUMBER($B$10),$B$10,120)/12,0)</x:f>
        <x:v>5</x:v>
      </x:c>
      <x:c r="M9" s="25" t="n">
        <x:f>IF('Inputs'!C21&lt;&gt;"Ready","",IF(L9=0,'Inputs'!C18,INDEX('Schedule'!G10:G129,L9)))</x:f>
        <x:v>5013.511853445267</x:v>
      </x:c>
    </x:row>
    <x:row r="10" ht="24" customHeight="1">
      <x:c r="A10" s="2" t="str">
        <x:v>Payoff month</x:v>
      </x:c>
      <x:c r="B10" s="2" t="n">
        <x:f>IF(B9="Paid within horizon",COUNTIFS('Schedule'!G10:G129,"&gt;0.000000001")+1,"n.a.")</x:f>
        <x:v>26</x:v>
      </x:c>
      <x:c r="C10" s="2"/>
      <x:c r="D10" s="2"/>
      <x:c r="E10" s="2"/>
      <x:c r="F10" s="2"/>
      <x:c r="G10" s="2"/>
      <x:c r="H10" s="2"/>
      <x:c r="I10" s="2"/>
      <x:c r="J10" s="2"/>
      <x:c r="L10" s="24" t="n">
        <x:f>ROUNDUP(3*IF(ISNUMBER($B$10),$B$10,120)/12,0)</x:f>
        <x:v>7</x:v>
      </x:c>
      <x:c r="M10" s="25" t="n">
        <x:f>IF('Inputs'!C21&lt;&gt;"Ready","",IF(L10=0,'Inputs'!C18,INDEX('Schedule'!G10:G129,L10)))</x:f>
        <x:v>4604.661375535179</x:v>
      </x:c>
    </x:row>
    <x:row r="11" ht="24" customHeight="1">
      <x:c r="A11" s="2" t="str">
        <x:v>Interest through modeled period</x:v>
      </x:c>
      <x:c r="B11" s="17" t="n">
        <x:f>IF(OR(B9="Check Inputs",B9="Check budget overrides"),"n.a.",SUM('Schedule'!E10:E129))</x:f>
        <x:v>1655.9545496698943</x:v>
      </x:c>
      <x:c r="C11" s="2"/>
      <x:c r="D11" s="2"/>
      <x:c r="E11" s="2"/>
      <x:c r="F11" s="2"/>
      <x:c r="G11" s="2"/>
      <x:c r="H11" s="2"/>
      <x:c r="I11" s="2"/>
      <x:c r="J11" s="2"/>
      <x:c r="L11" s="24" t="n">
        <x:f>ROUNDUP(4*IF(ISNUMBER($B$10),$B$10,120)/12,0)</x:f>
        <x:v>9</x:v>
      </x:c>
      <x:c r="M11" s="25" t="n">
        <x:f>IF('Inputs'!C21&lt;&gt;"Ready","",IF(L11=0,'Inputs'!C18,INDEX('Schedule'!G10:G129,L11)))</x:f>
        <x:v>4184.6896951068</x:v>
      </x:c>
    </x:row>
    <x:row r="12" ht="24" customHeight="1">
      <x:c r="A12" s="2" t="str">
        <x:v>Total modeled payments</x:v>
      </x:c>
      <x:c r="B12" s="17" t="n">
        <x:f>IF(OR(B9="Check Inputs",B9="Check budget overrides"),"n.a.",SUM('Schedule'!F10:F129))</x:f>
        <x:v>7655.954549669895</x:v>
      </x:c>
      <x:c r="C12" s="2"/>
      <x:c r="D12" s="2"/>
      <x:c r="E12" s="2"/>
      <x:c r="F12" s="2"/>
      <x:c r="G12" s="2"/>
      <x:c r="H12" s="2"/>
      <x:c r="I12" s="2"/>
      <x:c r="J12" s="2"/>
      <x:c r="L12" s="24" t="n">
        <x:f>ROUNDUP(5*IF(ISNUMBER($B$10),$B$10,120)/12,0)</x:f>
        <x:v>11</x:v>
      </x:c>
      <x:c r="M12" s="25" t="n">
        <x:f>IF('Inputs'!C21&lt;&gt;"Ready","",IF(L12=0,'Inputs'!C18,INDEX('Schedule'!G10:G129,L12)))</x:f>
        <x:v>3747.7511587891154</x:v>
      </x:c>
    </x:row>
    <x:row r="13" ht="24" customHeight="1">
      <x:c r="A13" s="2" t="str">
        <x:v>Ending balance at month 120</x:v>
      </x:c>
      <x:c r="B13" s="17" t="n">
        <x:f>IF(OR(B9="Check Inputs",B9="Check budget overrides"),"n.a.",'Schedule'!G129)</x:f>
        <x:v>0</x:v>
      </x:c>
      <x:c r="C13" s="2"/>
      <x:c r="D13" s="2"/>
      <x:c r="E13" s="2"/>
      <x:c r="F13" s="2"/>
      <x:c r="G13" s="2"/>
      <x:c r="H13" s="2"/>
      <x:c r="I13" s="2"/>
      <x:c r="J13" s="2"/>
      <x:c r="L13" s="24" t="n">
        <x:f>ROUNDUP(6*IF(ISNUMBER($B$10),$B$10,120)/12,0)</x:f>
        <x:v>13</x:v>
      </x:c>
      <x:c r="M13" s="25" t="n">
        <x:f>IF('Inputs'!C21&lt;&gt;"Ready","",IF(L13=0,'Inputs'!C18,INDEX('Schedule'!G10:G129,L13)))</x:f>
        <x:v>3293.1603056041954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L14" s="24" t="n">
        <x:f>ROUNDUP(7*IF(ISNUMBER($B$10),$B$10,120)/12,0)</x:f>
        <x:v>16</x:v>
      </x:c>
      <x:c r="M14" s="25" t="n">
        <x:f>IF('Inputs'!C21&lt;&gt;"Ready","",IF(L14=0,'Inputs'!C18,INDEX('Schedule'!G10:G129,L14)))</x:f>
        <x:v>2576.608061589617</x:v>
      </x:c>
    </x:row>
    <x:row r="15" ht="60" customHeight="1">
      <x:c r="A15" s="9" t="str">
        <x:v>Edit amber cells on Inputs. Use Monthly budget for extra overrides and Payment log for actuals. Changing strategy recalculates this forecast.</x:v>
      </x:c>
      <x:c r="B15" s="8"/>
      <x:c r="C15" s="8"/>
      <x:c r="D15" s="2"/>
      <x:c r="E15" s="2"/>
      <x:c r="F15" s="2"/>
      <x:c r="G15" s="2"/>
      <x:c r="H15" s="2"/>
      <x:c r="I15" s="2"/>
      <x:c r="J15" s="2"/>
      <x:c r="L15" s="24" t="n">
        <x:f>ROUNDUP(8*IF(ISNUMBER($B$10),$B$10,120)/12,0)</x:f>
        <x:v>18</x:v>
      </x:c>
      <x:c r="M15" s="25" t="n">
        <x:f>IF('Inputs'!C21&lt;&gt;"Ready","",IF(L15=0,'Inputs'!C18,INDEX('Schedule'!G10:G129,L15)))</x:f>
        <x:v>2074.703027277838</x:v>
      </x:c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L16" s="24" t="n">
        <x:f>ROUNDUP(9*IF(ISNUMBER($B$10),$B$10,120)/12,0)</x:f>
        <x:v>20</x:v>
      </x:c>
      <x:c r="M16" s="25" t="n">
        <x:f>IF('Inputs'!C21&lt;&gt;"Ready","",IF(L16=0,'Inputs'!C18,INDEX('Schedule'!G10:G129,L16)))</x:f>
        <x:v>1552.5210295798627</x:v>
      </x:c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L17" s="24" t="n">
        <x:f>ROUNDUP(10*IF(ISNUMBER($B$10),$B$10,120)/12,0)</x:f>
        <x:v>22</x:v>
      </x:c>
      <x:c r="M17" s="25" t="n">
        <x:f>IF('Inputs'!C21&lt;&gt;"Ready","",IF(L17=0,'Inputs'!C18,INDEX('Schedule'!G10:G129,L17)))</x:f>
        <x:v>1009.2428791748891</x:v>
      </x:c>
    </x:row>
    <x:row r="18" ht="40" customHeight="1">
      <x:c r="A18" s="13" t="str">
        <x:v>Priority</x:v>
      </x:c>
      <x:c r="B18" s="13" t="str">
        <x:v>Debt</x:v>
      </x:c>
      <x:c r="C18" s="13" t="str">
        <x:v>Modeled payoff month</x:v>
      </x:c>
      <x:c r="D18" s="2"/>
      <x:c r="E18" s="2"/>
      <x:c r="F18" s="2"/>
      <x:c r="G18" s="2"/>
      <x:c r="H18" s="2"/>
      <x:c r="I18" s="2"/>
      <x:c r="J18" s="2"/>
      <x:c r="L18" s="24" t="n">
        <x:f>ROUNDUP(11*IF(ISNUMBER($B$10),$B$10,120)/12,0)</x:f>
        <x:v>24</x:v>
      </x:c>
      <x:c r="M18" s="25" t="n">
        <x:f>IF('Inputs'!C21&lt;&gt;"Ready","",IF(L18=0,'Inputs'!C18,INDEX('Schedule'!G10:G129,L18)))</x:f>
        <x:v>444.0162914935547</x:v>
      </x:c>
    </x:row>
    <x:row r="19" ht="24" customHeight="1">
      <x:c r="A19" s="2" t="n">
        <x:v>1</x:v>
      </x:c>
      <x:c r="B19" s="2" t="str">
        <x:f>'Schedule'!K4</x:f>
        <x:v>Small card</x:v>
      </x:c>
      <x:c r="C19" s="2" t="n">
        <x:f>IF('Schedule'!J5=0,"n.a.",IF(OR($B$9="Check Inputs",$B$9="Check budget overrides",'Schedule'!O129&gt;0.000000001),"n.a.",COUNTIFS('Schedule'!O10:O129,"&gt;0.000000001")+1))</x:f>
        <x:v>7</x:v>
      </x:c>
      <x:c r="D19" s="2"/>
      <x:c r="E19" s="2"/>
      <x:c r="F19" s="2"/>
      <x:c r="G19" s="2"/>
      <x:c r="H19" s="2"/>
      <x:c r="I19" s="2"/>
      <x:c r="J19" s="2"/>
      <x:c r="L19" s="24" t="n">
        <x:f>ROUNDUP(12*IF(ISNUMBER($B$10),$B$10,120)/12,0)</x:f>
        <x:v>26</x:v>
      </x:c>
      <x:c r="M19" s="25" t="n">
        <x:f>IF('Inputs'!C21&lt;&gt;"Ready","",IF(L19=0,'Inputs'!C18,INDEX('Schedule'!G10:G129,L19)))</x:f>
        <x:v>0</x:v>
      </x:c>
    </x:row>
    <x:row r="20" ht="24" customHeight="1">
      <x:c r="A20" s="2" t="n">
        <x:v>2</x:v>
      </x:c>
      <x:c r="B20" s="2" t="str">
        <x:f>'Schedule'!Q4</x:f>
        <x:v>High-rate card</x:v>
      </x:c>
      <x:c r="C20" s="2" t="n">
        <x:f>IF('Schedule'!P5=0,"n.a.",IF(OR($B$9="Check Inputs",$B$9="Check budget overrides",'Schedule'!U129&gt;0.000000001),"n.a.",COUNTIFS('Schedule'!U10:U129,"&gt;0.000000001")+1))</x:f>
        <x:v>26</x:v>
      </x:c>
      <x:c r="D20" s="2"/>
      <x:c r="E20" s="2"/>
      <x:c r="F20" s="2"/>
      <x:c r="G20" s="2"/>
      <x:c r="H20" s="2"/>
      <x:c r="I20" s="2"/>
      <x:c r="J20" s="2"/>
    </x:row>
    <x:row r="21" ht="24" customHeight="1">
      <x:c r="A21" s="2" t="n">
        <x:v>3</x:v>
      </x:c>
      <x:c r="B21" s="2" t="str">
        <x:f>'Schedule'!W4</x:f>
        <x:v>Unused</x:v>
      </x:c>
      <x:c r="C21" s="2" t="str">
        <x:f>IF('Schedule'!V5=0,"n.a.",IF(OR($B$9="Check Inputs",$B$9="Check budget overrides",'Schedule'!AA129&gt;0.000000001),"n.a.",COUNTIFS('Schedule'!AA10:AA129,"&gt;0.000000001")+1))</x:f>
        <x:v>n.a.</x:v>
      </x:c>
      <x:c r="D21" s="2"/>
      <x:c r="E21" s="2"/>
      <x:c r="F21" s="2"/>
      <x:c r="G21" s="2"/>
      <x:c r="H21" s="2"/>
      <x:c r="I21" s="2"/>
      <x:c r="J21" s="2"/>
    </x:row>
    <x:row r="22" ht="24" customHeight="1">
      <x:c r="A22" s="2" t="n">
        <x:v>4</x:v>
      </x:c>
      <x:c r="B22" s="2" t="str">
        <x:f>'Schedule'!AC4</x:f>
        <x:v>Unused</x:v>
      </x:c>
      <x:c r="C22" s="2" t="str">
        <x:f>IF('Schedule'!AB5=0,"n.a.",IF(OR($B$9="Check Inputs",$B$9="Check budget overrides",'Schedule'!AG129&gt;0.000000001),"n.a.",COUNTIFS('Schedule'!AG10:AG129,"&gt;0.000000001")+1))</x:f>
        <x:v>n.a.</x:v>
      </x:c>
      <x:c r="D22" s="2"/>
      <x:c r="E22" s="2"/>
      <x:c r="F22" s="2"/>
      <x:c r="G22" s="2"/>
      <x:c r="H22" s="2"/>
      <x:c r="I22" s="2"/>
      <x:c r="J22" s="2"/>
    </x:row>
    <x:row r="23" ht="24" customHeight="1">
      <x:c r="A23" s="2" t="n">
        <x:v>5</x:v>
      </x:c>
      <x:c r="B23" s="2" t="str">
        <x:f>'Schedule'!AI4</x:f>
        <x:v>Unused</x:v>
      </x:c>
      <x:c r="C23" s="2" t="str">
        <x:f>IF('Schedule'!AH5=0,"n.a.",IF(OR($B$9="Check Inputs",$B$9="Check budget overrides",'Schedule'!AM129&gt;0.000000001),"n.a.",COUNTIFS('Schedule'!AM10:AM129,"&gt;0.000000001")+1))</x:f>
        <x:v>n.a.</x:v>
      </x:c>
      <x:c r="D23" s="2"/>
      <x:c r="E23" s="2"/>
      <x:c r="F23" s="2"/>
      <x:c r="G23" s="2"/>
      <x:c r="H23" s="2"/>
      <x:c r="I23" s="2"/>
      <x:c r="J23" s="2"/>
    </x:row>
    <x:row r="24" ht="24" customHeight="1">
      <x:c r="A24" s="2" t="n">
        <x:v>6</x:v>
      </x:c>
      <x:c r="B24" s="2" t="str">
        <x:f>'Schedule'!AO4</x:f>
        <x:v>Unused</x:v>
      </x:c>
      <x:c r="C24" s="2" t="str">
        <x:f>IF('Schedule'!AN5=0,"n.a.",IF(OR($B$9="Check Inputs",$B$9="Check budget overrides",'Schedule'!AS129&gt;0.000000001),"n.a.",COUNTIFS('Schedule'!AS10:AS129,"&gt;0.000000001")+1))</x:f>
        <x:v>n.a.</x:v>
      </x:c>
      <x:c r="D24" s="2"/>
      <x:c r="E24" s="2"/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42" customHeight="1">
      <x:c r="A27" s="9" t="str">
        <x:v>Payoff months are model periods, not calendar promises. If the horizon is exceeded, interest and payments above cover only the 120 modeled months.</x:v>
      </x:c>
      <x:c r="B27" s="8"/>
      <x:c r="C27" s="8"/>
      <x:c r="D27" s="8"/>
      <x:c r="E27" s="8"/>
      <x:c r="F27" s="8"/>
      <x:c r="G27" s="8"/>
      <x:c r="H27" s="8"/>
      <x:c r="I27" s="8"/>
      <x:c r="J27" s="8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44" customHeight="1">
      <x:c r="A30" s="9" t="str">
        <x:v>Example only. No new borrowing, fees or rate changes. Rates accrue monthly before payments; issuer statements may use daily accrual. Use the lender’s dated quote for final payoff.</x:v>
      </x:c>
      <x:c r="B30" s="8"/>
      <x:c r="C30" s="8"/>
      <x:c r="D30" s="8"/>
      <x:c r="E30" s="8"/>
      <x:c r="F30" s="8"/>
      <x:c r="G30" s="8"/>
      <x:c r="H30" s="8"/>
      <x:c r="I30" s="8"/>
      <x:c r="J30" s="8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</x:sheetData>
  <x:mergeCells>
    <x:mergeCell ref="A4:J4"/>
    <x:mergeCell ref="A15:C15"/>
    <x:mergeCell ref="A27:J27"/>
    <x:mergeCell ref="A30:J30"/>
  </x:mergeCells>
  <x:pageMargins left="0.7" right="0.7" top="0.75" bottom="0.75" header="0.3" footer="0.3"/>
  <x:drawing xmlns:r="http://schemas.openxmlformats.org/officeDocument/2006/relationships" r:id="R32383f1d94114246"/>
</x:worksheet>
</file>

<file path=xl/worksheets/sheet2.xml><?xml version="1.0" encoding="utf-8"?>
<x:worksheet xmlns:x="http://schemas.openxmlformats.org/spreadsheetml/2006/main">
  <x:sheetPr>
    <x:tabColor rgb="FF327BA1"/>
  </x:sheetPr>
  <x:sheetViews>
    <x:sheetView showGridLines="0" workbookViewId="0"/>
  </x:sheetViews>
  <x:sheetFormatPr defaultRowHeight="15"/>
  <x:cols>
    <x:col min="1" max="1" width="3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Set your debt plan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Strategy</x:v>
      </x:c>
      <x:c r="B5" s="6" t="str">
        <x:v>Snowball</x:v>
      </x:c>
      <x:c r="C5" s="2"/>
      <x:c r="D5" s="2" t="str">
        <x:v>Default extra / month</x:v>
      </x:c>
      <x:c r="E5" s="7" t="n">
        <x:v>115</x:v>
      </x:c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2" customHeight="1">
      <x:c r="A7" s="9" t="str">
        <x:v>Use up to six debts. Enter balances as positive amounts and rates as percentages. Set an unused balance, rate and minimum to 0. Names are optional.</x:v>
      </x:c>
      <x:c r="B7" s="8"/>
      <x:c r="C7" s="8"/>
      <x:c r="D7" s="8"/>
      <x:c r="E7" s="8"/>
      <x:c r="F7" s="8"/>
      <x:c r="G7" s="8"/>
      <x:c r="H7" s="8"/>
      <x:c r="I7" s="8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0" customHeight="1">
      <x:c r="A9" s="13" t="str">
        <x:v>ID</x:v>
      </x:c>
      <x:c r="B9" s="13" t="str">
        <x:v>Debt label</x:v>
      </x:c>
      <x:c r="C9" s="13" t="str">
        <x:v>Balance ($)</x:v>
      </x:c>
      <x:c r="D9" s="13" t="str">
        <x:v>Annual rate</x:v>
      </x:c>
      <x:c r="E9" s="13" t="str">
        <x:v>Starting minimum ($)</x:v>
      </x:c>
      <x:c r="F9" s="13" t="str">
        <x:v>Snowball order</x:v>
      </x:c>
      <x:c r="G9" s="13" t="str">
        <x:v>Avalanche order</x:v>
      </x:c>
      <x:c r="H9" s="13" t="str">
        <x:v>Active order</x:v>
      </x:c>
      <x:c r="I9" s="13" t="str">
        <x:v>Input check</x:v>
      </x:c>
    </x:row>
    <x:row r="10" ht="24" customHeight="1">
      <x:c r="A10" s="2" t="n">
        <x:v>1</x:v>
      </x:c>
      <x:c r="B10" s="6" t="str">
        <x:v>Small card</x:v>
      </x:c>
      <x:c r="C10" s="7" t="n">
        <x:v>1000</x:v>
      </x:c>
      <x:c r="D10" s="14" t="n">
        <x:v>0.08</x:v>
      </x:c>
      <x:c r="E10" s="7" t="n">
        <x:v>35</x:v>
      </x:c>
      <x:c r="F10" s="15" t="n">
        <x:f>IF(C10=0,99,COUNTIFS($C$10:$C$15,"&gt;0",$C$10:$C$15,"&lt;"&amp;C10)+COUNTIFS($C$10:$C$15,C10,$D$10:$D$15,"&gt;"&amp;D10)+COUNTIFS($C$10:$C$15,C10,$D$10:$D$15,D10,$A$10:$A$15,"&lt;="&amp;A10))</x:f>
        <x:v>1</x:v>
      </x:c>
      <x:c r="G10" s="15" t="n">
        <x:f>IF(C10=0,99,COUNTIFS($C$10:$C$15,"&gt;0",$D$10:$D$15,"&gt;"&amp;D10)+COUNTIFS($D$10:$D$15,D10,$C$10:$C$15,"&gt;0",$C$10:$C$15,"&lt;"&amp;C10)+COUNTIFS($D$10:$D$15,D10,$C$10:$C$15,C10,$A$10:$A$15,"&lt;="&amp;A10))</x:f>
        <x:v>2</x:v>
      </x:c>
      <x:c r="H10" s="15" t="n">
        <x:f>IF($B$5="Snowball",F10,G10)</x:f>
        <x:v>1</x:v>
      </x:c>
      <x:c r="I10" s="15" t="str">
        <x:f>IF(COUNT(C10:E10)&lt;&gt;3,"Missing number",IF(OR(C10&lt;0,D10&lt;0,D10&gt;1,E10&lt;0),"Invalid input",IF(C10=0,"Unused",IF(E10&lt;=C10*D10/12,"Minimum too low","OK"))))</x:f>
        <x:v>OK</x:v>
      </x:c>
    </x:row>
    <x:row r="11" ht="24" customHeight="1">
      <x:c r="A11" s="2" t="n">
        <x:v>2</x:v>
      </x:c>
      <x:c r="B11" s="6" t="str">
        <x:v>High-rate card</x:v>
      </x:c>
      <x:c r="C11" s="7" t="n">
        <x:v>5000</x:v>
      </x:c>
      <x:c r="D11" s="14" t="n">
        <x:v>0.24</x:v>
      </x:c>
      <x:c r="E11" s="7" t="n">
        <x:v>150</x:v>
      </x:c>
      <x:c r="F11" s="15" t="n">
        <x:f>IF(C11=0,99,COUNTIFS($C$10:$C$15,"&gt;0",$C$10:$C$15,"&lt;"&amp;C11)+COUNTIFS($C$10:$C$15,C11,$D$10:$D$15,"&gt;"&amp;D11)+COUNTIFS($C$10:$C$15,C11,$D$10:$D$15,D11,$A$10:$A$15,"&lt;="&amp;A11))</x:f>
        <x:v>2</x:v>
      </x:c>
      <x:c r="G11" s="15" t="n">
        <x:f>IF(C11=0,99,COUNTIFS($C$10:$C$15,"&gt;0",$D$10:$D$15,"&gt;"&amp;D11)+COUNTIFS($D$10:$D$15,D11,$C$10:$C$15,"&gt;0",$C$10:$C$15,"&lt;"&amp;C11)+COUNTIFS($D$10:$D$15,D11,$C$10:$C$15,C11,$A$10:$A$15,"&lt;="&amp;A11))</x:f>
        <x:v>1</x:v>
      </x:c>
      <x:c r="H11" s="15" t="n">
        <x:f>IF($B$5="Snowball",F11,G11)</x:f>
        <x:v>2</x:v>
      </x:c>
      <x:c r="I11" s="15" t="str">
        <x:f>IF(COUNT(C11:E11)&lt;&gt;3,"Missing number",IF(OR(C11&lt;0,D11&lt;0,D11&gt;1,E11&lt;0),"Invalid input",IF(C11=0,"Unused",IF(E11&lt;=C11*D11/12,"Minimum too low","OK"))))</x:f>
        <x:v>OK</x:v>
      </x:c>
    </x:row>
    <x:row r="12" ht="24" customHeight="1">
      <x:c r="A12" s="2" t="n">
        <x:v>3</x:v>
      </x:c>
      <x:c r="B12" s="6" t="str">
        <x:v>Unused</x:v>
      </x:c>
      <x:c r="C12" s="7" t="n">
        <x:v>0</x:v>
      </x:c>
      <x:c r="D12" s="14" t="n">
        <x:v>0</x:v>
      </x:c>
      <x:c r="E12" s="7" t="n">
        <x:v>0</x:v>
      </x:c>
      <x:c r="F12" s="15" t="n">
        <x:f>IF(C12=0,99,COUNTIFS($C$10:$C$15,"&gt;0",$C$10:$C$15,"&lt;"&amp;C12)+COUNTIFS($C$10:$C$15,C12,$D$10:$D$15,"&gt;"&amp;D12)+COUNTIFS($C$10:$C$15,C12,$D$10:$D$15,D12,$A$10:$A$15,"&lt;="&amp;A12))</x:f>
        <x:v>99</x:v>
      </x:c>
      <x:c r="G12" s="15" t="n">
        <x:f>IF(C12=0,99,COUNTIFS($C$10:$C$15,"&gt;0",$D$10:$D$15,"&gt;"&amp;D12)+COUNTIFS($D$10:$D$15,D12,$C$10:$C$15,"&gt;0",$C$10:$C$15,"&lt;"&amp;C12)+COUNTIFS($D$10:$D$15,D12,$C$10:$C$15,C12,$A$10:$A$15,"&lt;="&amp;A12))</x:f>
        <x:v>99</x:v>
      </x:c>
      <x:c r="H12" s="15" t="n">
        <x:f>IF($B$5="Snowball",F12,G12)</x:f>
        <x:v>99</x:v>
      </x:c>
      <x:c r="I12" s="15" t="str">
        <x:f>IF(COUNT(C12:E12)&lt;&gt;3,"Missing number",IF(OR(C12&lt;0,D12&lt;0,D12&gt;1,E12&lt;0),"Invalid input",IF(C12=0,"Unused",IF(E12&lt;=C12*D12/12,"Minimum too low","OK"))))</x:f>
        <x:v>Unused</x:v>
      </x:c>
    </x:row>
    <x:row r="13" ht="24" customHeight="1">
      <x:c r="A13" s="2" t="n">
        <x:v>4</x:v>
      </x:c>
      <x:c r="B13" s="6" t="str">
        <x:v>Unused</x:v>
      </x:c>
      <x:c r="C13" s="7" t="n">
        <x:v>0</x:v>
      </x:c>
      <x:c r="D13" s="14" t="n">
        <x:v>0</x:v>
      </x:c>
      <x:c r="E13" s="7" t="n">
        <x:v>0</x:v>
      </x:c>
      <x:c r="F13" s="15" t="n">
        <x:f>IF(C13=0,99,COUNTIFS($C$10:$C$15,"&gt;0",$C$10:$C$15,"&lt;"&amp;C13)+COUNTIFS($C$10:$C$15,C13,$D$10:$D$15,"&gt;"&amp;D13)+COUNTIFS($C$10:$C$15,C13,$D$10:$D$15,D13,$A$10:$A$15,"&lt;="&amp;A13))</x:f>
        <x:v>99</x:v>
      </x:c>
      <x:c r="G13" s="15" t="n">
        <x:f>IF(C13=0,99,COUNTIFS($C$10:$C$15,"&gt;0",$D$10:$D$15,"&gt;"&amp;D13)+COUNTIFS($D$10:$D$15,D13,$C$10:$C$15,"&gt;0",$C$10:$C$15,"&lt;"&amp;C13)+COUNTIFS($D$10:$D$15,D13,$C$10:$C$15,C13,$A$10:$A$15,"&lt;="&amp;A13))</x:f>
        <x:v>99</x:v>
      </x:c>
      <x:c r="H13" s="15" t="n">
        <x:f>IF($B$5="Snowball",F13,G13)</x:f>
        <x:v>99</x:v>
      </x:c>
      <x:c r="I13" s="15" t="str">
        <x:f>IF(COUNT(C13:E13)&lt;&gt;3,"Missing number",IF(OR(C13&lt;0,D13&lt;0,D13&gt;1,E13&lt;0),"Invalid input",IF(C13=0,"Unused",IF(E13&lt;=C13*D13/12,"Minimum too low","OK"))))</x:f>
        <x:v>Unused</x:v>
      </x:c>
    </x:row>
    <x:row r="14" ht="24" customHeight="1">
      <x:c r="A14" s="2" t="n">
        <x:v>5</x:v>
      </x:c>
      <x:c r="B14" s="6" t="str">
        <x:v>Unused</x:v>
      </x:c>
      <x:c r="C14" s="7" t="n">
        <x:v>0</x:v>
      </x:c>
      <x:c r="D14" s="14" t="n">
        <x:v>0</x:v>
      </x:c>
      <x:c r="E14" s="7" t="n">
        <x:v>0</x:v>
      </x:c>
      <x:c r="F14" s="15" t="n">
        <x:f>IF(C14=0,99,COUNTIFS($C$10:$C$15,"&gt;0",$C$10:$C$15,"&lt;"&amp;C14)+COUNTIFS($C$10:$C$15,C14,$D$10:$D$15,"&gt;"&amp;D14)+COUNTIFS($C$10:$C$15,C14,$D$10:$D$15,D14,$A$10:$A$15,"&lt;="&amp;A14))</x:f>
        <x:v>99</x:v>
      </x:c>
      <x:c r="G14" s="15" t="n">
        <x:f>IF(C14=0,99,COUNTIFS($C$10:$C$15,"&gt;0",$D$10:$D$15,"&gt;"&amp;D14)+COUNTIFS($D$10:$D$15,D14,$C$10:$C$15,"&gt;0",$C$10:$C$15,"&lt;"&amp;C14)+COUNTIFS($D$10:$D$15,D14,$C$10:$C$15,C14,$A$10:$A$15,"&lt;="&amp;A14))</x:f>
        <x:v>99</x:v>
      </x:c>
      <x:c r="H14" s="15" t="n">
        <x:f>IF($B$5="Snowball",F14,G14)</x:f>
        <x:v>99</x:v>
      </x:c>
      <x:c r="I14" s="15" t="str">
        <x:f>IF(COUNT(C14:E14)&lt;&gt;3,"Missing number",IF(OR(C14&lt;0,D14&lt;0,D14&gt;1,E14&lt;0),"Invalid input",IF(C14=0,"Unused",IF(E14&lt;=C14*D14/12,"Minimum too low","OK"))))</x:f>
        <x:v>Unused</x:v>
      </x:c>
    </x:row>
    <x:row r="15" ht="24" customHeight="1">
      <x:c r="A15" s="2" t="n">
        <x:v>6</x:v>
      </x:c>
      <x:c r="B15" s="6" t="str">
        <x:v>Unused</x:v>
      </x:c>
      <x:c r="C15" s="7" t="n">
        <x:v>0</x:v>
      </x:c>
      <x:c r="D15" s="14" t="n">
        <x:v>0</x:v>
      </x:c>
      <x:c r="E15" s="7" t="n">
        <x:v>0</x:v>
      </x:c>
      <x:c r="F15" s="15" t="n">
        <x:f>IF(C15=0,99,COUNTIFS($C$10:$C$15,"&gt;0",$C$10:$C$15,"&lt;"&amp;C15)+COUNTIFS($C$10:$C$15,C15,$D$10:$D$15,"&gt;"&amp;D15)+COUNTIFS($C$10:$C$15,C15,$D$10:$D$15,D15,$A$10:$A$15,"&lt;="&amp;A15))</x:f>
        <x:v>99</x:v>
      </x:c>
      <x:c r="G15" s="15" t="n">
        <x:f>IF(C15=0,99,COUNTIFS($C$10:$C$15,"&gt;0",$D$10:$D$15,"&gt;"&amp;D15)+COUNTIFS($D$10:$D$15,D15,$C$10:$C$15,"&gt;0",$C$10:$C$15,"&lt;"&amp;C15)+COUNTIFS($D$10:$D$15,D15,$C$10:$C$15,C15,$A$10:$A$15,"&lt;="&amp;A15))</x:f>
        <x:v>99</x:v>
      </x:c>
      <x:c r="H15" s="15" t="n">
        <x:f>IF($B$5="Snowball",F15,G15)</x:f>
        <x:v>99</x:v>
      </x:c>
      <x:c r="I15" s="15" t="str">
        <x:f>IF(COUNT(C15:E15)&lt;&gt;3,"Missing number",IF(OR(C15&lt;0,D15&lt;0,D15&gt;1,E15&lt;0),"Invalid input",IF(C15=0,"Unused",IF(E15&lt;=C15*D15/12,"Minimum too low","OK"))))</x:f>
        <x:v>Unused</x:v>
      </x:c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 t="str">
        <x:v>Starting debt</x:v>
      </x:c>
      <x:c r="B18" s="2"/>
      <x:c r="C18" s="16" t="n">
        <x:f>SUM(C10:C15)</x:f>
        <x:v>6000</x:v>
      </x:c>
      <x:c r="D18" s="2"/>
      <x:c r="E18" s="2"/>
      <x:c r="F18" s="2"/>
      <x:c r="G18" s="2"/>
      <x:c r="H18" s="2"/>
      <x:c r="I18" s="2"/>
    </x:row>
    <x:row r="19" ht="24" customHeight="1">
      <x:c r="A19" s="2" t="str">
        <x:v>Fixed minimum budget</x:v>
      </x:c>
      <x:c r="B19" s="2"/>
      <x:c r="C19" s="16" t="n">
        <x:f>SUMIFS(E10:E15,C10:C15,"&gt;0")</x:f>
        <x:v>185</x:v>
      </x:c>
      <x:c r="D19" s="2"/>
      <x:c r="E19" s="2"/>
      <x:c r="F19" s="2"/>
      <x:c r="G19" s="2"/>
      <x:c r="H19" s="2"/>
      <x:c r="I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 t="str">
        <x:v>Plan input status</x:v>
      </x:c>
      <x:c r="B21" s="2"/>
      <x:c r="C21" s="15" t="str">
        <x:f>IF(OR(COUNTIFS(I10:I15,"Missing number")&gt;0,COUNTIFS(I10:I15,"Invalid input")&gt;0,COUNTIFS(I10:I15,"Minimum too low")&gt;0,COUNT(E5)&lt;&gt;1,E5&lt;0,SUM(C10:C15)&lt;=0,AND(B5&lt;&gt;"Snowball",B5&lt;&gt;"Avalanche")),"Check inputs","Ready")</x:f>
        <x:v>Ready</x:v>
      </x:c>
      <x:c r="D21" s="2"/>
      <x:c r="E21" s="2"/>
      <x:c r="F21" s="2"/>
      <x:c r="G21" s="2"/>
      <x:c r="H21" s="2"/>
      <x:c r="I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48" customHeight="1">
      <x:c r="A23" s="9" t="str">
        <x:v>Each active starting minimum must exceed first-month interest. This planner holds starting minimums fixed and rolls freed payments forward. It does not reproduce a card issuer’s declining minimum.</x:v>
      </x:c>
      <x:c r="B23" s="8"/>
      <x:c r="C23" s="8"/>
      <x:c r="D23" s="8"/>
      <x:c r="E23" s="8"/>
      <x:c r="F23" s="8"/>
      <x:c r="G23" s="8"/>
      <x:c r="H23" s="8"/>
      <x:c r="I23" s="8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42" customHeight="1">
      <x:c r="A25" s="9" t="str">
        <x:v>The displayed order is the extra-payment priority. A debt can clear earlier from its own minimum. Never enter account numbers or logins.</x:v>
      </x:c>
      <x:c r="B25" s="8"/>
      <x:c r="C25" s="8"/>
      <x:c r="D25" s="8"/>
      <x:c r="E25" s="8"/>
      <x:c r="F25" s="8"/>
      <x:c r="G25" s="8"/>
      <x:c r="H25" s="8"/>
      <x:c r="I25" s="8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42" customHeight="1">
      <x:c r="A27" s="9" t="str">
        <x:v>Hypothetical sample: $6,000 total debt, $185 starting minimum budget, $115 extra. Change the strategy or extra amounts to recalculate the single forecast.</x:v>
      </x:c>
      <x:c r="B27" s="8"/>
      <x:c r="C27" s="8"/>
      <x:c r="D27" s="8"/>
      <x:c r="E27" s="8"/>
      <x:c r="F27" s="8"/>
      <x:c r="G27" s="8"/>
      <x:c r="H27" s="8"/>
      <x:c r="I27" s="8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mergeCells>
    <x:mergeCell ref="A7:I7"/>
    <x:mergeCell ref="A23:I23"/>
    <x:mergeCell ref="A25:I25"/>
    <x:mergeCell ref="A27:I27"/>
  </x:mergeCells>
  <x:conditionalFormatting sqref="I10:I15">
    <x:cfRule type="containsText" dxfId="0" priority="1" operator="containsText" text="low"/>
  </x:conditionalFormatting>
  <x:dataValidations count="3">
    <x:dataValidation type="list" sqref="B5">
      <x:formula1>"Snowball,Avalanche"</x:formula1>
    </x:dataValidation>
    <x:dataValidation type="decimal" operator="greaterThanOrEqual" sqref="C10:E15">
      <x:formula1>0</x:formula1>
    </x:dataValidation>
    <x:dataValidation type="decimal" operator="greaterThanOrEqual" sqref="E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</x:row>
    <x:row r="2" ht="24" customHeight="1">
      <x:c r="A2" s="3" t="str">
        <x:v>Monthly payoff schedule</x:v>
      </x:c>
      <x:c r="B2" s="3"/>
      <x:c r="C2" s="3"/>
      <x:c r="D2" s="3"/>
      <x:c r="E2" s="3"/>
      <x:c r="F2" s="3"/>
      <x:c r="G2" s="3"/>
      <x:c r="H2" s="3"/>
      <x:c r="I2" s="3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18" t="n">
        <x:f>IF(1&lt;=COUNTIFS('Inputs'!$C$10:$C$15,"&gt;0"),MATCH(1,'Inputs'!$H$10:$H$15,0),0)</x:f>
        <x:v>1</x:v>
      </x:c>
      <x:c r="K4" s="18" t="str">
        <x:f>IF(J4=0,"Unused",INDEX('Inputs'!$B$10:$B$15,J4))</x:f>
        <x:v>Small card</x:v>
      </x:c>
      <x:c r="L4" s="2"/>
      <x:c r="M4" s="2"/>
      <x:c r="N4" s="2"/>
      <x:c r="O4" s="2"/>
      <x:c r="P4" s="18" t="n">
        <x:f>IF(2&lt;=COUNTIFS('Inputs'!$C$10:$C$15,"&gt;0"),MATCH(2,'Inputs'!$H$10:$H$15,0),0)</x:f>
        <x:v>2</x:v>
      </x:c>
      <x:c r="Q4" s="18" t="str">
        <x:f>IF(P4=0,"Unused",INDEX('Inputs'!$B$10:$B$15,P4))</x:f>
        <x:v>High-rate card</x:v>
      </x:c>
      <x:c r="R4" s="2"/>
      <x:c r="S4" s="2"/>
      <x:c r="T4" s="2"/>
      <x:c r="U4" s="2"/>
      <x:c r="V4" s="18" t="n">
        <x:f>IF(3&lt;=COUNTIFS('Inputs'!$C$10:$C$15,"&gt;0"),MATCH(3,'Inputs'!$H$10:$H$15,0),0)</x:f>
        <x:v>0</x:v>
      </x:c>
      <x:c r="W4" s="18" t="str">
        <x:f>IF(V4=0,"Unused",INDEX('Inputs'!$B$10:$B$15,V4))</x:f>
        <x:v>Unused</x:v>
      </x:c>
      <x:c r="X4" s="2"/>
      <x:c r="Y4" s="2"/>
      <x:c r="Z4" s="2"/>
      <x:c r="AA4" s="2"/>
      <x:c r="AB4" s="18" t="n">
        <x:f>IF(4&lt;=COUNTIFS('Inputs'!$C$10:$C$15,"&gt;0"),MATCH(4,'Inputs'!$H$10:$H$15,0),0)</x:f>
        <x:v>0</x:v>
      </x:c>
      <x:c r="AC4" s="18" t="str">
        <x:f>IF(AB4=0,"Unused",INDEX('Inputs'!$B$10:$B$15,AB4))</x:f>
        <x:v>Unused</x:v>
      </x:c>
      <x:c r="AD4" s="2"/>
      <x:c r="AE4" s="2"/>
      <x:c r="AF4" s="2"/>
      <x:c r="AG4" s="2"/>
      <x:c r="AH4" s="18" t="n">
        <x:f>IF(5&lt;=COUNTIFS('Inputs'!$C$10:$C$15,"&gt;0"),MATCH(5,'Inputs'!$H$10:$H$15,0),0)</x:f>
        <x:v>0</x:v>
      </x:c>
      <x:c r="AI4" s="18" t="str">
        <x:f>IF(AH4=0,"Unused",INDEX('Inputs'!$B$10:$B$15,AH4))</x:f>
        <x:v>Unused</x:v>
      </x:c>
      <x:c r="AJ4" s="2"/>
      <x:c r="AK4" s="2"/>
      <x:c r="AL4" s="2"/>
      <x:c r="AM4" s="2"/>
      <x:c r="AN4" s="18" t="n">
        <x:f>IF(6&lt;=COUNTIFS('Inputs'!$C$10:$C$15,"&gt;0"),MATCH(6,'Inputs'!$H$10:$H$15,0),0)</x:f>
        <x:v>0</x:v>
      </x:c>
      <x:c r="AO4" s="18" t="str">
        <x:f>IF(AN4=0,"Unused",INDEX('Inputs'!$B$10:$B$15,AN4))</x:f>
        <x:v>Unused</x:v>
      </x:c>
      <x:c r="AP4" s="2"/>
      <x:c r="AQ4" s="2"/>
      <x:c r="AR4" s="2"/>
      <x:c r="AS4" s="2"/>
    </x:row>
    <x:row r="5" ht="24" customHeight="1">
      <x:c r="A5" s="2" t="str">
        <x:v>Selected strategy</x:v>
      </x:c>
      <x:c r="B5" s="18" t="str">
        <x:f>'Inputs'!B5</x:f>
        <x:v>Snowball</x:v>
      </x:c>
      <x:c r="C5" s="2"/>
      <x:c r="D5" s="2"/>
      <x:c r="E5" s="2"/>
      <x:c r="F5" s="2"/>
      <x:c r="G5" s="2"/>
      <x:c r="H5" s="2"/>
      <x:c r="I5" s="2"/>
      <x:c r="J5" s="18" t="n">
        <x:f>IF(J4=0,0,INDEX('Inputs'!$C$10:$C$15,J4))</x:f>
        <x:v>1000</x:v>
      </x:c>
      <x:c r="K5" s="18" t="n">
        <x:f>IF(J4=0,0,INDEX('Inputs'!$D$10:$D$15,J4))</x:f>
        <x:v>0.08</x:v>
      </x:c>
      <x:c r="L5" s="18" t="n">
        <x:f>IF(J4=0,0,INDEX('Inputs'!$E$10:$E$15,J4))</x:f>
        <x:v>35</x:v>
      </x:c>
      <x:c r="M5" s="2"/>
      <x:c r="N5" s="2"/>
      <x:c r="O5" s="2"/>
      <x:c r="P5" s="18" t="n">
        <x:f>IF(P4=0,0,INDEX('Inputs'!$C$10:$C$15,P4))</x:f>
        <x:v>5000</x:v>
      </x:c>
      <x:c r="Q5" s="18" t="n">
        <x:f>IF(P4=0,0,INDEX('Inputs'!$D$10:$D$15,P4))</x:f>
        <x:v>0.24</x:v>
      </x:c>
      <x:c r="R5" s="18" t="n">
        <x:f>IF(P4=0,0,INDEX('Inputs'!$E$10:$E$15,P4))</x:f>
        <x:v>150</x:v>
      </x:c>
      <x:c r="S5" s="2"/>
      <x:c r="T5" s="2"/>
      <x:c r="U5" s="2"/>
      <x:c r="V5" s="18" t="n">
        <x:f>IF(V4=0,0,INDEX('Inputs'!$C$10:$C$15,V4))</x:f>
        <x:v>0</x:v>
      </x:c>
      <x:c r="W5" s="18" t="n">
        <x:f>IF(V4=0,0,INDEX('Inputs'!$D$10:$D$15,V4))</x:f>
        <x:v>0</x:v>
      </x:c>
      <x:c r="X5" s="18" t="n">
        <x:f>IF(V4=0,0,INDEX('Inputs'!$E$10:$E$15,V4))</x:f>
        <x:v>0</x:v>
      </x:c>
      <x:c r="Y5" s="2"/>
      <x:c r="Z5" s="2"/>
      <x:c r="AA5" s="2"/>
      <x:c r="AB5" s="18" t="n">
        <x:f>IF(AB4=0,0,INDEX('Inputs'!$C$10:$C$15,AB4))</x:f>
        <x:v>0</x:v>
      </x:c>
      <x:c r="AC5" s="18" t="n">
        <x:f>IF(AB4=0,0,INDEX('Inputs'!$D$10:$D$15,AB4))</x:f>
        <x:v>0</x:v>
      </x:c>
      <x:c r="AD5" s="18" t="n">
        <x:f>IF(AB4=0,0,INDEX('Inputs'!$E$10:$E$15,AB4))</x:f>
        <x:v>0</x:v>
      </x:c>
      <x:c r="AE5" s="2"/>
      <x:c r="AF5" s="2"/>
      <x:c r="AG5" s="2"/>
      <x:c r="AH5" s="18" t="n">
        <x:f>IF(AH4=0,0,INDEX('Inputs'!$C$10:$C$15,AH4))</x:f>
        <x:v>0</x:v>
      </x:c>
      <x:c r="AI5" s="18" t="n">
        <x:f>IF(AH4=0,0,INDEX('Inputs'!$D$10:$D$15,AH4))</x:f>
        <x:v>0</x:v>
      </x:c>
      <x:c r="AJ5" s="18" t="n">
        <x:f>IF(AH4=0,0,INDEX('Inputs'!$E$10:$E$15,AH4))</x:f>
        <x:v>0</x:v>
      </x:c>
      <x:c r="AK5" s="2"/>
      <x:c r="AL5" s="2"/>
      <x:c r="AM5" s="2"/>
      <x:c r="AN5" s="18" t="n">
        <x:f>IF(AN4=0,0,INDEX('Inputs'!$C$10:$C$15,AN4))</x:f>
        <x:v>0</x:v>
      </x:c>
      <x:c r="AO5" s="18" t="n">
        <x:f>IF(AN4=0,0,INDEX('Inputs'!$D$10:$D$15,AN4))</x:f>
        <x:v>0</x:v>
      </x:c>
      <x:c r="AP5" s="18" t="n">
        <x:f>IF(AN4=0,0,INDEX('Inputs'!$E$10:$E$15,AN4))</x:f>
        <x:v>0</x:v>
      </x:c>
      <x:c r="AQ5" s="2"/>
      <x:c r="AR5" s="2"/>
      <x:c r="A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</x:row>
    <x:row r="7" ht="42" customHeight="1">
      <x:c r="A7" s="9" t="str">
        <x:v>Fixed starting minimums are paid first; the remaining budget follows the selected order. Forecast horizon: 120 months. Detail for each debt continues to the right.</x:v>
      </x:c>
      <x:c r="B7" s="8"/>
      <x:c r="C7" s="8"/>
      <x:c r="D7" s="8"/>
      <x:c r="E7" s="8"/>
      <x:c r="F7" s="8"/>
      <x:c r="G7" s="8"/>
      <x:c r="H7" s="8"/>
      <x:c r="I7" s="8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</x:row>
    <x:row r="9" ht="40" customHeight="1">
      <x:c r="A9" s="13" t="str">
        <x:v>Month</x:v>
      </x:c>
      <x:c r="B9" s="13" t="str">
        <x:v>Extra ($)</x:v>
      </x:c>
      <x:c r="C9" s="13" t="str">
        <x:v>Budget ($)</x:v>
      </x:c>
      <x:c r="D9" s="13" t="str">
        <x:v>Opening ($)</x:v>
      </x:c>
      <x:c r="E9" s="13" t="str">
        <x:v>Interest ($)</x:v>
      </x:c>
      <x:c r="F9" s="13" t="str">
        <x:v>Paid ($)</x:v>
      </x:c>
      <x:c r="G9" s="13" t="str">
        <x:v>Closing ($)</x:v>
      </x:c>
      <x:c r="H9" s="13" t="str">
        <x:v>Interest to date ($)</x:v>
      </x:c>
      <x:c r="I9" s="13" t="str">
        <x:v>Extra pool ($)</x:v>
      </x:c>
      <x:c r="J9" s="13" t="str">
        <x:v>Debt 1 Opening</x:v>
      </x:c>
      <x:c r="K9" s="13" t="str">
        <x:v>Debt 1 Interest</x:v>
      </x:c>
      <x:c r="L9" s="13" t="str">
        <x:v>Debt 1 Minimum due</x:v>
      </x:c>
      <x:c r="M9" s="13" t="str">
        <x:v>Debt 1 Extra paid</x:v>
      </x:c>
      <x:c r="N9" s="13" t="str">
        <x:v>Debt 1 Payment</x:v>
      </x:c>
      <x:c r="O9" s="13" t="str">
        <x:v>Debt 1 Closing</x:v>
      </x:c>
      <x:c r="P9" s="13" t="str">
        <x:v>Debt 2 Opening</x:v>
      </x:c>
      <x:c r="Q9" s="13" t="str">
        <x:v>Debt 2 Interest</x:v>
      </x:c>
      <x:c r="R9" s="13" t="str">
        <x:v>Debt 2 Minimum due</x:v>
      </x:c>
      <x:c r="S9" s="13" t="str">
        <x:v>Debt 2 Extra paid</x:v>
      </x:c>
      <x:c r="T9" s="13" t="str">
        <x:v>Debt 2 Payment</x:v>
      </x:c>
      <x:c r="U9" s="13" t="str">
        <x:v>Debt 2 Closing</x:v>
      </x:c>
      <x:c r="V9" s="13" t="str">
        <x:v>Debt 3 Opening</x:v>
      </x:c>
      <x:c r="W9" s="13" t="str">
        <x:v>Debt 3 Interest</x:v>
      </x:c>
      <x:c r="X9" s="13" t="str">
        <x:v>Debt 3 Minimum due</x:v>
      </x:c>
      <x:c r="Y9" s="13" t="str">
        <x:v>Debt 3 Extra paid</x:v>
      </x:c>
      <x:c r="Z9" s="13" t="str">
        <x:v>Debt 3 Payment</x:v>
      </x:c>
      <x:c r="AA9" s="13" t="str">
        <x:v>Debt 3 Closing</x:v>
      </x:c>
      <x:c r="AB9" s="13" t="str">
        <x:v>Debt 4 Opening</x:v>
      </x:c>
      <x:c r="AC9" s="13" t="str">
        <x:v>Debt 4 Interest</x:v>
      </x:c>
      <x:c r="AD9" s="13" t="str">
        <x:v>Debt 4 Minimum due</x:v>
      </x:c>
      <x:c r="AE9" s="13" t="str">
        <x:v>Debt 4 Extra paid</x:v>
      </x:c>
      <x:c r="AF9" s="13" t="str">
        <x:v>Debt 4 Payment</x:v>
      </x:c>
      <x:c r="AG9" s="13" t="str">
        <x:v>Debt 4 Closing</x:v>
      </x:c>
      <x:c r="AH9" s="13" t="str">
        <x:v>Debt 5 Opening</x:v>
      </x:c>
      <x:c r="AI9" s="13" t="str">
        <x:v>Debt 5 Interest</x:v>
      </x:c>
      <x:c r="AJ9" s="13" t="str">
        <x:v>Debt 5 Minimum due</x:v>
      </x:c>
      <x:c r="AK9" s="13" t="str">
        <x:v>Debt 5 Extra paid</x:v>
      </x:c>
      <x:c r="AL9" s="13" t="str">
        <x:v>Debt 5 Payment</x:v>
      </x:c>
      <x:c r="AM9" s="13" t="str">
        <x:v>Debt 5 Closing</x:v>
      </x:c>
      <x:c r="AN9" s="13" t="str">
        <x:v>Debt 6 Opening</x:v>
      </x:c>
      <x:c r="AO9" s="13" t="str">
        <x:v>Debt 6 Interest</x:v>
      </x:c>
      <x:c r="AP9" s="13" t="str">
        <x:v>Debt 6 Minimum due</x:v>
      </x:c>
      <x:c r="AQ9" s="13" t="str">
        <x:v>Debt 6 Extra paid</x:v>
      </x:c>
      <x:c r="AR9" s="13" t="str">
        <x:v>Debt 6 Payment</x:v>
      </x:c>
      <x:c r="AS9" s="13" t="str">
        <x:v>Debt 6 Closing</x:v>
      </x:c>
    </x:row>
    <x:row r="10" ht="24" customHeight="1">
      <x:c r="A10" s="2" t="n">
        <x:f>1</x:f>
        <x:v>1</x:v>
      </x:c>
      <x:c r="B10" s="17" t="n">
        <x:f>'Monthly budget'!C8</x:f>
        <x:v>115</x:v>
      </x:c>
      <x:c r="C10" s="17" t="n">
        <x:f>'Monthly budget'!D8</x:f>
        <x:v>300</x:v>
      </x:c>
      <x:c r="D10" s="17" t="n">
        <x:f>SUM(J10,P10,V10,AB10,AH10,AN10)</x:f>
        <x:v>6000</x:v>
      </x:c>
      <x:c r="E10" s="17" t="n">
        <x:f>SUM(K10,Q10,W10,AC10,AI10,AO10)</x:f>
        <x:v>106.66666666666667</x:v>
      </x:c>
      <x:c r="F10" s="17" t="n">
        <x:f>SUM(N10,T10,Z10,AF10,AL10,AR10)</x:f>
        <x:v>300</x:v>
      </x:c>
      <x:c r="G10" s="17" t="n">
        <x:f>SUM(O10,U10,AA10,AG10,AM10,AS10)</x:f>
        <x:v>5806.666666666667</x:v>
      </x:c>
      <x:c r="H10" s="17" t="n">
        <x:f>SUM($E$10:E10)</x:f>
        <x:v>106.66666666666667</x:v>
      </x:c>
      <x:c r="I10" s="17" t="n">
        <x:f>MAX(0,C10-SUM(L10,R10,X10,AD10,AJ10,AP10))</x:f>
        <x:v>115</x:v>
      </x:c>
      <x:c r="J10" s="17" t="n">
        <x:f>J$5</x:f>
        <x:v>1000</x:v>
      </x:c>
      <x:c r="K10" s="17" t="n">
        <x:f>J10*K$5/12</x:f>
        <x:v>6.666666666666667</x:v>
      </x:c>
      <x:c r="L10" s="17" t="n">
        <x:f>MIN(J10+K10,L$5)</x:f>
        <x:v>35</x:v>
      </x:c>
      <x:c r="M10" s="17" t="n">
        <x:f>MIN(MAX(0,J10+K10-L10),MAX(0,$I10-0))</x:f>
        <x:v>115</x:v>
      </x:c>
      <x:c r="N10" s="17" t="n">
        <x:f>SUM(L10,M10)</x:f>
        <x:v>150</x:v>
      </x:c>
      <x:c r="O10" s="17" t="n">
        <x:f>MAX(0,J10+K10-N10)</x:f>
        <x:v>856.6666666666666</x:v>
      </x:c>
      <x:c r="P10" s="17" t="n">
        <x:f>P$5</x:f>
        <x:v>5000</x:v>
      </x:c>
      <x:c r="Q10" s="17" t="n">
        <x:f>P10*Q$5/12</x:f>
        <x:v>100</x:v>
      </x:c>
      <x:c r="R10" s="17" t="n">
        <x:f>MIN(P10+Q10,R$5)</x:f>
        <x:v>150</x:v>
      </x:c>
      <x:c r="S10" s="17" t="n">
        <x:f>MIN(MAX(0,P10+Q10-R10),MAX(0,$I10-SUM(M10)))</x:f>
        <x:v>0</x:v>
      </x:c>
      <x:c r="T10" s="17" t="n">
        <x:f>SUM(R10,S10)</x:f>
        <x:v>150</x:v>
      </x:c>
      <x:c r="U10" s="17" t="n">
        <x:f>MAX(0,P10+Q10-T10)</x:f>
        <x:v>4950</x:v>
      </x:c>
      <x:c r="V10" s="17" t="n">
        <x:f>V$5</x:f>
        <x:v>0</x:v>
      </x:c>
      <x:c r="W10" s="17" t="n">
        <x:f>V10*W$5/12</x:f>
        <x:v>0</x:v>
      </x:c>
      <x:c r="X10" s="17" t="n">
        <x:f>MIN(V10+W10,X$5)</x:f>
        <x:v>0</x:v>
      </x:c>
      <x:c r="Y10" s="17" t="n">
        <x:f>MIN(MAX(0,V10+W10-X10),MAX(0,$I10-SUM(M10,S10)))</x:f>
        <x:v>0</x:v>
      </x:c>
      <x:c r="Z10" s="17" t="n">
        <x:f>SUM(X10,Y10)</x:f>
        <x:v>0</x:v>
      </x:c>
      <x:c r="AA10" s="17" t="n">
        <x:f>MAX(0,V10+W10-Z10)</x:f>
        <x:v>0</x:v>
      </x:c>
      <x:c r="AB10" s="17" t="n">
        <x:f>AB$5</x:f>
        <x:v>0</x:v>
      </x:c>
      <x:c r="AC10" s="17" t="n">
        <x:f>AB10*AC$5/12</x:f>
        <x:v>0</x:v>
      </x:c>
      <x:c r="AD10" s="17" t="n">
        <x:f>MIN(AB10+AC10,AD$5)</x:f>
        <x:v>0</x:v>
      </x:c>
      <x:c r="AE10" s="17" t="n">
        <x:f>MIN(MAX(0,AB10+AC10-AD10),MAX(0,$I10-SUM(M10,S10,Y10)))</x:f>
        <x:v>0</x:v>
      </x:c>
      <x:c r="AF10" s="17" t="n">
        <x:f>SUM(AD10,AE10)</x:f>
        <x:v>0</x:v>
      </x:c>
      <x:c r="AG10" s="17" t="n">
        <x:f>MAX(0,AB10+AC10-AF10)</x:f>
        <x:v>0</x:v>
      </x:c>
      <x:c r="AH10" s="17" t="n">
        <x:f>AH$5</x:f>
        <x:v>0</x:v>
      </x:c>
      <x:c r="AI10" s="17" t="n">
        <x:f>AH10*AI$5/12</x:f>
        <x:v>0</x:v>
      </x:c>
      <x:c r="AJ10" s="17" t="n">
        <x:f>MIN(AH10+AI10,AJ$5)</x:f>
        <x:v>0</x:v>
      </x:c>
      <x:c r="AK10" s="17" t="n">
        <x:f>MIN(MAX(0,AH10+AI10-AJ10),MAX(0,$I10-SUM(M10,S10,Y10,AE10)))</x:f>
        <x:v>0</x:v>
      </x:c>
      <x:c r="AL10" s="17" t="n">
        <x:f>SUM(AJ10,AK10)</x:f>
        <x:v>0</x:v>
      </x:c>
      <x:c r="AM10" s="17" t="n">
        <x:f>MAX(0,AH10+AI10-AL10)</x:f>
        <x:v>0</x:v>
      </x:c>
      <x:c r="AN10" s="17" t="n">
        <x:f>AN$5</x:f>
        <x:v>0</x:v>
      </x:c>
      <x:c r="AO10" s="17" t="n">
        <x:f>AN10*AO$5/12</x:f>
        <x:v>0</x:v>
      </x:c>
      <x:c r="AP10" s="17" t="n">
        <x:f>MIN(AN10+AO10,AP$5)</x:f>
        <x:v>0</x:v>
      </x:c>
      <x:c r="AQ10" s="17" t="n">
        <x:f>MIN(MAX(0,AN10+AO10-AP10),MAX(0,$I10-SUM(M10,S10,Y10,AE10,AK10)))</x:f>
        <x:v>0</x:v>
      </x:c>
      <x:c r="AR10" s="17" t="n">
        <x:f>SUM(AP10,AQ10)</x:f>
        <x:v>0</x:v>
      </x:c>
      <x:c r="AS10" s="17" t="n">
        <x:f>MAX(0,AN10+AO10-AR10)</x:f>
        <x:v>0</x:v>
      </x:c>
    </x:row>
    <x:row r="11" ht="24" customHeight="1">
      <x:c r="A11" s="2" t="n">
        <x:f>2</x:f>
        <x:v>2</x:v>
      </x:c>
      <x:c r="B11" s="17" t="n">
        <x:f>'Monthly budget'!C9</x:f>
        <x:v>115</x:v>
      </x:c>
      <x:c r="C11" s="17" t="n">
        <x:f>'Monthly budget'!D9</x:f>
        <x:v>300</x:v>
      </x:c>
      <x:c r="D11" s="17" t="n">
        <x:f>SUM(J11,P11,V11,AB11,AH11,AN11)</x:f>
        <x:v>5806.666666666667</x:v>
      </x:c>
      <x:c r="E11" s="17" t="n">
        <x:f>SUM(K11,Q11,W11,AC11,AI11,AO11)</x:f>
        <x:v>104.71111111111111</x:v>
      </x:c>
      <x:c r="F11" s="17" t="n">
        <x:f>SUM(N11,T11,Z11,AF11,AL11,AR11)</x:f>
        <x:v>300</x:v>
      </x:c>
      <x:c r="G11" s="17" t="n">
        <x:f>SUM(O11,U11,AA11,AG11,AM11,AS11)</x:f>
        <x:v>5611.377777777778</x:v>
      </x:c>
      <x:c r="H11" s="17" t="n">
        <x:f>SUM($E$10:E11)</x:f>
        <x:v>211.3777777777778</x:v>
      </x:c>
      <x:c r="I11" s="17" t="n">
        <x:f>MAX(0,C11-SUM(L11,R11,X11,AD11,AJ11,AP11))</x:f>
        <x:v>115</x:v>
      </x:c>
      <x:c r="J11" s="17" t="n">
        <x:f>O10</x:f>
        <x:v>856.6666666666666</x:v>
      </x:c>
      <x:c r="K11" s="17" t="n">
        <x:f>J11*K$5/12</x:f>
        <x:v>5.711111111111111</x:v>
      </x:c>
      <x:c r="L11" s="17" t="n">
        <x:f>MIN(J11+K11,L$5)</x:f>
        <x:v>35</x:v>
      </x:c>
      <x:c r="M11" s="17" t="n">
        <x:f>MIN(MAX(0,J11+K11-L11),MAX(0,$I11-0))</x:f>
        <x:v>115</x:v>
      </x:c>
      <x:c r="N11" s="17" t="n">
        <x:f>SUM(L11,M11)</x:f>
        <x:v>150</x:v>
      </x:c>
      <x:c r="O11" s="17" t="n">
        <x:f>MAX(0,J11+K11-N11)</x:f>
        <x:v>712.3777777777777</x:v>
      </x:c>
      <x:c r="P11" s="17" t="n">
        <x:f>U10</x:f>
        <x:v>4950</x:v>
      </x:c>
      <x:c r="Q11" s="17" t="n">
        <x:f>P11*Q$5/12</x:f>
        <x:v>99</x:v>
      </x:c>
      <x:c r="R11" s="17" t="n">
        <x:f>MIN(P11+Q11,R$5)</x:f>
        <x:v>150</x:v>
      </x:c>
      <x:c r="S11" s="17" t="n">
        <x:f>MIN(MAX(0,P11+Q11-R11),MAX(0,$I11-SUM(M11)))</x:f>
        <x:v>0</x:v>
      </x:c>
      <x:c r="T11" s="17" t="n">
        <x:f>SUM(R11,S11)</x:f>
        <x:v>150</x:v>
      </x:c>
      <x:c r="U11" s="17" t="n">
        <x:f>MAX(0,P11+Q11-T11)</x:f>
        <x:v>4899</x:v>
      </x:c>
      <x:c r="V11" s="17" t="n">
        <x:f>AA10</x:f>
        <x:v>0</x:v>
      </x:c>
      <x:c r="W11" s="17" t="n">
        <x:f>V11*W$5/12</x:f>
        <x:v>0</x:v>
      </x:c>
      <x:c r="X11" s="17" t="n">
        <x:f>MIN(V11+W11,X$5)</x:f>
        <x:v>0</x:v>
      </x:c>
      <x:c r="Y11" s="17" t="n">
        <x:f>MIN(MAX(0,V11+W11-X11),MAX(0,$I11-SUM(M11,S11)))</x:f>
        <x:v>0</x:v>
      </x:c>
      <x:c r="Z11" s="17" t="n">
        <x:f>SUM(X11,Y11)</x:f>
        <x:v>0</x:v>
      </x:c>
      <x:c r="AA11" s="17" t="n">
        <x:f>MAX(0,V11+W11-Z11)</x:f>
        <x:v>0</x:v>
      </x:c>
      <x:c r="AB11" s="17" t="n">
        <x:f>AG10</x:f>
        <x:v>0</x:v>
      </x:c>
      <x:c r="AC11" s="17" t="n">
        <x:f>AB11*AC$5/12</x:f>
        <x:v>0</x:v>
      </x:c>
      <x:c r="AD11" s="17" t="n">
        <x:f>MIN(AB11+AC11,AD$5)</x:f>
        <x:v>0</x:v>
      </x:c>
      <x:c r="AE11" s="17" t="n">
        <x:f>MIN(MAX(0,AB11+AC11-AD11),MAX(0,$I11-SUM(M11,S11,Y11)))</x:f>
        <x:v>0</x:v>
      </x:c>
      <x:c r="AF11" s="17" t="n">
        <x:f>SUM(AD11,AE11)</x:f>
        <x:v>0</x:v>
      </x:c>
      <x:c r="AG11" s="17" t="n">
        <x:f>MAX(0,AB11+AC11-AF11)</x:f>
        <x:v>0</x:v>
      </x:c>
      <x:c r="AH11" s="17" t="n">
        <x:f>AM10</x:f>
        <x:v>0</x:v>
      </x:c>
      <x:c r="AI11" s="17" t="n">
        <x:f>AH11*AI$5/12</x:f>
        <x:v>0</x:v>
      </x:c>
      <x:c r="AJ11" s="17" t="n">
        <x:f>MIN(AH11+AI11,AJ$5)</x:f>
        <x:v>0</x:v>
      </x:c>
      <x:c r="AK11" s="17" t="n">
        <x:f>MIN(MAX(0,AH11+AI11-AJ11),MAX(0,$I11-SUM(M11,S11,Y11,AE11)))</x:f>
        <x:v>0</x:v>
      </x:c>
      <x:c r="AL11" s="17" t="n">
        <x:f>SUM(AJ11,AK11)</x:f>
        <x:v>0</x:v>
      </x:c>
      <x:c r="AM11" s="17" t="n">
        <x:f>MAX(0,AH11+AI11-AL11)</x:f>
        <x:v>0</x:v>
      </x:c>
      <x:c r="AN11" s="17" t="n">
        <x:f>AS10</x:f>
        <x:v>0</x:v>
      </x:c>
      <x:c r="AO11" s="17" t="n">
        <x:f>AN11*AO$5/12</x:f>
        <x:v>0</x:v>
      </x:c>
      <x:c r="AP11" s="17" t="n">
        <x:f>MIN(AN11+AO11,AP$5)</x:f>
        <x:v>0</x:v>
      </x:c>
      <x:c r="AQ11" s="17" t="n">
        <x:f>MIN(MAX(0,AN11+AO11-AP11),MAX(0,$I11-SUM(M11,S11,Y11,AE11,AK11)))</x:f>
        <x:v>0</x:v>
      </x:c>
      <x:c r="AR11" s="17" t="n">
        <x:f>SUM(AP11,AQ11)</x:f>
        <x:v>0</x:v>
      </x:c>
      <x:c r="AS11" s="17" t="n">
        <x:f>MAX(0,AN11+AO11-AR11)</x:f>
        <x:v>0</x:v>
      </x:c>
    </x:row>
    <x:row r="12" ht="24" customHeight="1">
      <x:c r="A12" s="2" t="n">
        <x:f>3</x:f>
        <x:v>3</x:v>
      </x:c>
      <x:c r="B12" s="17" t="n">
        <x:f>'Monthly budget'!C10</x:f>
        <x:v>115</x:v>
      </x:c>
      <x:c r="C12" s="17" t="n">
        <x:f>'Monthly budget'!D10</x:f>
        <x:v>300</x:v>
      </x:c>
      <x:c r="D12" s="17" t="n">
        <x:f>SUM(J12,P12,V12,AB12,AH12,AN12)</x:f>
        <x:v>5611.377777777778</x:v>
      </x:c>
      <x:c r="E12" s="17" t="n">
        <x:f>SUM(K12,Q12,W12,AC12,AI12,AO12)</x:f>
        <x:v>102.72918518518519</x:v>
      </x:c>
      <x:c r="F12" s="17" t="n">
        <x:f>SUM(N12,T12,Z12,AF12,AL12,AR12)</x:f>
        <x:v>300</x:v>
      </x:c>
      <x:c r="G12" s="17" t="n">
        <x:f>SUM(O12,U12,AA12,AG12,AM12,AS12)</x:f>
        <x:v>5414.106962962963</x:v>
      </x:c>
      <x:c r="H12" s="17" t="n">
        <x:f>SUM($E$10:E12)</x:f>
        <x:v>314.106962962963</x:v>
      </x:c>
      <x:c r="I12" s="17" t="n">
        <x:f>MAX(0,C12-SUM(L12,R12,X12,AD12,AJ12,AP12))</x:f>
        <x:v>115</x:v>
      </x:c>
      <x:c r="J12" s="17" t="n">
        <x:f>O11</x:f>
        <x:v>712.3777777777777</x:v>
      </x:c>
      <x:c r="K12" s="17" t="n">
        <x:f>J12*K$5/12</x:f>
        <x:v>4.749185185185185</x:v>
      </x:c>
      <x:c r="L12" s="17" t="n">
        <x:f>MIN(J12+K12,L$5)</x:f>
        <x:v>35</x:v>
      </x:c>
      <x:c r="M12" s="17" t="n">
        <x:f>MIN(MAX(0,J12+K12-L12),MAX(0,$I12-0))</x:f>
        <x:v>115</x:v>
      </x:c>
      <x:c r="N12" s="17" t="n">
        <x:f>SUM(L12,M12)</x:f>
        <x:v>150</x:v>
      </x:c>
      <x:c r="O12" s="17" t="n">
        <x:f>MAX(0,J12+K12-N12)</x:f>
        <x:v>567.1269629629629</x:v>
      </x:c>
      <x:c r="P12" s="17" t="n">
        <x:f>U11</x:f>
        <x:v>4899</x:v>
      </x:c>
      <x:c r="Q12" s="17" t="n">
        <x:f>P12*Q$5/12</x:f>
        <x:v>97.98</x:v>
      </x:c>
      <x:c r="R12" s="17" t="n">
        <x:f>MIN(P12+Q12,R$5)</x:f>
        <x:v>150</x:v>
      </x:c>
      <x:c r="S12" s="17" t="n">
        <x:f>MIN(MAX(0,P12+Q12-R12),MAX(0,$I12-SUM(M12)))</x:f>
        <x:v>0</x:v>
      </x:c>
      <x:c r="T12" s="17" t="n">
        <x:f>SUM(R12,S12)</x:f>
        <x:v>150</x:v>
      </x:c>
      <x:c r="U12" s="17" t="n">
        <x:f>MAX(0,P12+Q12-T12)</x:f>
        <x:v>4846.98</x:v>
      </x:c>
      <x:c r="V12" s="17" t="n">
        <x:f>AA11</x:f>
        <x:v>0</x:v>
      </x:c>
      <x:c r="W12" s="17" t="n">
        <x:f>V12*W$5/12</x:f>
        <x:v>0</x:v>
      </x:c>
      <x:c r="X12" s="17" t="n">
        <x:f>MIN(V12+W12,X$5)</x:f>
        <x:v>0</x:v>
      </x:c>
      <x:c r="Y12" s="17" t="n">
        <x:f>MIN(MAX(0,V12+W12-X12),MAX(0,$I12-SUM(M12,S12)))</x:f>
        <x:v>0</x:v>
      </x:c>
      <x:c r="Z12" s="17" t="n">
        <x:f>SUM(X12,Y12)</x:f>
        <x:v>0</x:v>
      </x:c>
      <x:c r="AA12" s="17" t="n">
        <x:f>MAX(0,V12+W12-Z12)</x:f>
        <x:v>0</x:v>
      </x:c>
      <x:c r="AB12" s="17" t="n">
        <x:f>AG11</x:f>
        <x:v>0</x:v>
      </x:c>
      <x:c r="AC12" s="17" t="n">
        <x:f>AB12*AC$5/12</x:f>
        <x:v>0</x:v>
      </x:c>
      <x:c r="AD12" s="17" t="n">
        <x:f>MIN(AB12+AC12,AD$5)</x:f>
        <x:v>0</x:v>
      </x:c>
      <x:c r="AE12" s="17" t="n">
        <x:f>MIN(MAX(0,AB12+AC12-AD12),MAX(0,$I12-SUM(M12,S12,Y12)))</x:f>
        <x:v>0</x:v>
      </x:c>
      <x:c r="AF12" s="17" t="n">
        <x:f>SUM(AD12,AE12)</x:f>
        <x:v>0</x:v>
      </x:c>
      <x:c r="AG12" s="17" t="n">
        <x:f>MAX(0,AB12+AC12-AF12)</x:f>
        <x:v>0</x:v>
      </x:c>
      <x:c r="AH12" s="17" t="n">
        <x:f>AM11</x:f>
        <x:v>0</x:v>
      </x:c>
      <x:c r="AI12" s="17" t="n">
        <x:f>AH12*AI$5/12</x:f>
        <x:v>0</x:v>
      </x:c>
      <x:c r="AJ12" s="17" t="n">
        <x:f>MIN(AH12+AI12,AJ$5)</x:f>
        <x:v>0</x:v>
      </x:c>
      <x:c r="AK12" s="17" t="n">
        <x:f>MIN(MAX(0,AH12+AI12-AJ12),MAX(0,$I12-SUM(M12,S12,Y12,AE12)))</x:f>
        <x:v>0</x:v>
      </x:c>
      <x:c r="AL12" s="17" t="n">
        <x:f>SUM(AJ12,AK12)</x:f>
        <x:v>0</x:v>
      </x:c>
      <x:c r="AM12" s="17" t="n">
        <x:f>MAX(0,AH12+AI12-AL12)</x:f>
        <x:v>0</x:v>
      </x:c>
      <x:c r="AN12" s="17" t="n">
        <x:f>AS11</x:f>
        <x:v>0</x:v>
      </x:c>
      <x:c r="AO12" s="17" t="n">
        <x:f>AN12*AO$5/12</x:f>
        <x:v>0</x:v>
      </x:c>
      <x:c r="AP12" s="17" t="n">
        <x:f>MIN(AN12+AO12,AP$5)</x:f>
        <x:v>0</x:v>
      </x:c>
      <x:c r="AQ12" s="17" t="n">
        <x:f>MIN(MAX(0,AN12+AO12-AP12),MAX(0,$I12-SUM(M12,S12,Y12,AE12,AK12)))</x:f>
        <x:v>0</x:v>
      </x:c>
      <x:c r="AR12" s="17" t="n">
        <x:f>SUM(AP12,AQ12)</x:f>
        <x:v>0</x:v>
      </x:c>
      <x:c r="AS12" s="17" t="n">
        <x:f>MAX(0,AN12+AO12-AR12)</x:f>
        <x:v>0</x:v>
      </x:c>
    </x:row>
    <x:row r="13" ht="24" customHeight="1">
      <x:c r="A13" s="2" t="n">
        <x:f>4</x:f>
        <x:v>4</x:v>
      </x:c>
      <x:c r="B13" s="17" t="n">
        <x:f>'Monthly budget'!C11</x:f>
        <x:v>115</x:v>
      </x:c>
      <x:c r="C13" s="17" t="n">
        <x:f>'Monthly budget'!D11</x:f>
        <x:v>300</x:v>
      </x:c>
      <x:c r="D13" s="17" t="n">
        <x:f>SUM(J13,P13,V13,AB13,AH13,AN13)</x:f>
        <x:v>5414.106962962963</x:v>
      </x:c>
      <x:c r="E13" s="17" t="n">
        <x:f>SUM(K13,Q13,W13,AC13,AI13,AO13)</x:f>
        <x:v>100.72044641975307</x:v>
      </x:c>
      <x:c r="F13" s="17" t="n">
        <x:f>SUM(N13,T13,Z13,AF13,AL13,AR13)</x:f>
        <x:v>300</x:v>
      </x:c>
      <x:c r="G13" s="17" t="n">
        <x:f>SUM(O13,U13,AA13,AG13,AM13,AS13)</x:f>
        <x:v>5214.827409382715</x:v>
      </x:c>
      <x:c r="H13" s="17" t="n">
        <x:f>SUM($E$10:E13)</x:f>
        <x:v>414.82740938271604</x:v>
      </x:c>
      <x:c r="I13" s="17" t="n">
        <x:f>MAX(0,C13-SUM(L13,R13,X13,AD13,AJ13,AP13))</x:f>
        <x:v>115</x:v>
      </x:c>
      <x:c r="J13" s="17" t="n">
        <x:f>O12</x:f>
        <x:v>567.1269629629629</x:v>
      </x:c>
      <x:c r="K13" s="17" t="n">
        <x:f>J13*K$5/12</x:f>
        <x:v>3.780846419753086</x:v>
      </x:c>
      <x:c r="L13" s="17" t="n">
        <x:f>MIN(J13+K13,L$5)</x:f>
        <x:v>35</x:v>
      </x:c>
      <x:c r="M13" s="17" t="n">
        <x:f>MIN(MAX(0,J13+K13-L13),MAX(0,$I13-0))</x:f>
        <x:v>115</x:v>
      </x:c>
      <x:c r="N13" s="17" t="n">
        <x:f>SUM(L13,M13)</x:f>
        <x:v>150</x:v>
      </x:c>
      <x:c r="O13" s="17" t="n">
        <x:f>MAX(0,J13+K13-N13)</x:f>
        <x:v>420.907809382716</x:v>
      </x:c>
      <x:c r="P13" s="17" t="n">
        <x:f>U12</x:f>
        <x:v>4846.98</x:v>
      </x:c>
      <x:c r="Q13" s="17" t="n">
        <x:f>P13*Q$5/12</x:f>
        <x:v>96.93959999999998</x:v>
      </x:c>
      <x:c r="R13" s="17" t="n">
        <x:f>MIN(P13+Q13,R$5)</x:f>
        <x:v>150</x:v>
      </x:c>
      <x:c r="S13" s="17" t="n">
        <x:f>MIN(MAX(0,P13+Q13-R13),MAX(0,$I13-SUM(M13)))</x:f>
        <x:v>0</x:v>
      </x:c>
      <x:c r="T13" s="17" t="n">
        <x:f>SUM(R13,S13)</x:f>
        <x:v>150</x:v>
      </x:c>
      <x:c r="U13" s="17" t="n">
        <x:f>MAX(0,P13+Q13-T13)</x:f>
        <x:v>4793.919599999999</x:v>
      </x:c>
      <x:c r="V13" s="17" t="n">
        <x:f>AA12</x:f>
        <x:v>0</x:v>
      </x:c>
      <x:c r="W13" s="17" t="n">
        <x:f>V13*W$5/12</x:f>
        <x:v>0</x:v>
      </x:c>
      <x:c r="X13" s="17" t="n">
        <x:f>MIN(V13+W13,X$5)</x:f>
        <x:v>0</x:v>
      </x:c>
      <x:c r="Y13" s="17" t="n">
        <x:f>MIN(MAX(0,V13+W13-X13),MAX(0,$I13-SUM(M13,S13)))</x:f>
        <x:v>0</x:v>
      </x:c>
      <x:c r="Z13" s="17" t="n">
        <x:f>SUM(X13,Y13)</x:f>
        <x:v>0</x:v>
      </x:c>
      <x:c r="AA13" s="17" t="n">
        <x:f>MAX(0,V13+W13-Z13)</x:f>
        <x:v>0</x:v>
      </x:c>
      <x:c r="AB13" s="17" t="n">
        <x:f>AG12</x:f>
        <x:v>0</x:v>
      </x:c>
      <x:c r="AC13" s="17" t="n">
        <x:f>AB13*AC$5/12</x:f>
        <x:v>0</x:v>
      </x:c>
      <x:c r="AD13" s="17" t="n">
        <x:f>MIN(AB13+AC13,AD$5)</x:f>
        <x:v>0</x:v>
      </x:c>
      <x:c r="AE13" s="17" t="n">
        <x:f>MIN(MAX(0,AB13+AC13-AD13),MAX(0,$I13-SUM(M13,S13,Y13)))</x:f>
        <x:v>0</x:v>
      </x:c>
      <x:c r="AF13" s="17" t="n">
        <x:f>SUM(AD13,AE13)</x:f>
        <x:v>0</x:v>
      </x:c>
      <x:c r="AG13" s="17" t="n">
        <x:f>MAX(0,AB13+AC13-AF13)</x:f>
        <x:v>0</x:v>
      </x:c>
      <x:c r="AH13" s="17" t="n">
        <x:f>AM12</x:f>
        <x:v>0</x:v>
      </x:c>
      <x:c r="AI13" s="17" t="n">
        <x:f>AH13*AI$5/12</x:f>
        <x:v>0</x:v>
      </x:c>
      <x:c r="AJ13" s="17" t="n">
        <x:f>MIN(AH13+AI13,AJ$5)</x:f>
        <x:v>0</x:v>
      </x:c>
      <x:c r="AK13" s="17" t="n">
        <x:f>MIN(MAX(0,AH13+AI13-AJ13),MAX(0,$I13-SUM(M13,S13,Y13,AE13)))</x:f>
        <x:v>0</x:v>
      </x:c>
      <x:c r="AL13" s="17" t="n">
        <x:f>SUM(AJ13,AK13)</x:f>
        <x:v>0</x:v>
      </x:c>
      <x:c r="AM13" s="17" t="n">
        <x:f>MAX(0,AH13+AI13-AL13)</x:f>
        <x:v>0</x:v>
      </x:c>
      <x:c r="AN13" s="17" t="n">
        <x:f>AS12</x:f>
        <x:v>0</x:v>
      </x:c>
      <x:c r="AO13" s="17" t="n">
        <x:f>AN13*AO$5/12</x:f>
        <x:v>0</x:v>
      </x:c>
      <x:c r="AP13" s="17" t="n">
        <x:f>MIN(AN13+AO13,AP$5)</x:f>
        <x:v>0</x:v>
      </x:c>
      <x:c r="AQ13" s="17" t="n">
        <x:f>MIN(MAX(0,AN13+AO13-AP13),MAX(0,$I13-SUM(M13,S13,Y13,AE13,AK13)))</x:f>
        <x:v>0</x:v>
      </x:c>
      <x:c r="AR13" s="17" t="n">
        <x:f>SUM(AP13,AQ13)</x:f>
        <x:v>0</x:v>
      </x:c>
      <x:c r="AS13" s="17" t="n">
        <x:f>MAX(0,AN13+AO13-AR13)</x:f>
        <x:v>0</x:v>
      </x:c>
    </x:row>
    <x:row r="14" ht="24" customHeight="1">
      <x:c r="A14" s="2" t="n">
        <x:f>5</x:f>
        <x:v>5</x:v>
      </x:c>
      <x:c r="B14" s="17" t="n">
        <x:f>'Monthly budget'!C12</x:f>
        <x:v>115</x:v>
      </x:c>
      <x:c r="C14" s="17" t="n">
        <x:f>'Monthly budget'!D12</x:f>
        <x:v>300</x:v>
      </x:c>
      <x:c r="D14" s="17" t="n">
        <x:f>SUM(J14,P14,V14,AB14,AH14,AN14)</x:f>
        <x:v>5214.827409382715</x:v>
      </x:c>
      <x:c r="E14" s="17" t="n">
        <x:f>SUM(K14,Q14,W14,AC14,AI14,AO14)</x:f>
        <x:v>98.68444406255142</x:v>
      </x:c>
      <x:c r="F14" s="17" t="n">
        <x:f>SUM(N14,T14,Z14,AF14,AL14,AR14)</x:f>
        <x:v>300</x:v>
      </x:c>
      <x:c r="G14" s="17" t="n">
        <x:f>SUM(O14,U14,AA14,AG14,AM14,AS14)</x:f>
        <x:v>5013.511853445267</x:v>
      </x:c>
      <x:c r="H14" s="17" t="n">
        <x:f>SUM($E$10:E14)</x:f>
        <x:v>513.5118534452674</x:v>
      </x:c>
      <x:c r="I14" s="17" t="n">
        <x:f>MAX(0,C14-SUM(L14,R14,X14,AD14,AJ14,AP14))</x:f>
        <x:v>115</x:v>
      </x:c>
      <x:c r="J14" s="17" t="n">
        <x:f>O13</x:f>
        <x:v>420.907809382716</x:v>
      </x:c>
      <x:c r="K14" s="17" t="n">
        <x:f>J14*K$5/12</x:f>
        <x:v>2.8060520625514402</x:v>
      </x:c>
      <x:c r="L14" s="17" t="n">
        <x:f>MIN(J14+K14,L$5)</x:f>
        <x:v>35</x:v>
      </x:c>
      <x:c r="M14" s="17" t="n">
        <x:f>MIN(MAX(0,J14+K14-L14),MAX(0,$I14-0))</x:f>
        <x:v>115</x:v>
      </x:c>
      <x:c r="N14" s="17" t="n">
        <x:f>SUM(L14,M14)</x:f>
        <x:v>150</x:v>
      </x:c>
      <x:c r="O14" s="17" t="n">
        <x:f>MAX(0,J14+K14-N14)</x:f>
        <x:v>273.7138614452674</x:v>
      </x:c>
      <x:c r="P14" s="17" t="n">
        <x:f>U13</x:f>
        <x:v>4793.919599999999</x:v>
      </x:c>
      <x:c r="Q14" s="17" t="n">
        <x:f>P14*Q$5/12</x:f>
        <x:v>95.87839199999998</x:v>
      </x:c>
      <x:c r="R14" s="17" t="n">
        <x:f>MIN(P14+Q14,R$5)</x:f>
        <x:v>150</x:v>
      </x:c>
      <x:c r="S14" s="17" t="n">
        <x:f>MIN(MAX(0,P14+Q14-R14),MAX(0,$I14-SUM(M14)))</x:f>
        <x:v>0</x:v>
      </x:c>
      <x:c r="T14" s="17" t="n">
        <x:f>SUM(R14,S14)</x:f>
        <x:v>150</x:v>
      </x:c>
      <x:c r="U14" s="17" t="n">
        <x:f>MAX(0,P14+Q14-T14)</x:f>
        <x:v>4739.797991999999</x:v>
      </x:c>
      <x:c r="V14" s="17" t="n">
        <x:f>AA13</x:f>
        <x:v>0</x:v>
      </x:c>
      <x:c r="W14" s="17" t="n">
        <x:f>V14*W$5/12</x:f>
        <x:v>0</x:v>
      </x:c>
      <x:c r="X14" s="17" t="n">
        <x:f>MIN(V14+W14,X$5)</x:f>
        <x:v>0</x:v>
      </x:c>
      <x:c r="Y14" s="17" t="n">
        <x:f>MIN(MAX(0,V14+W14-X14),MAX(0,$I14-SUM(M14,S14)))</x:f>
        <x:v>0</x:v>
      </x:c>
      <x:c r="Z14" s="17" t="n">
        <x:f>SUM(X14,Y14)</x:f>
        <x:v>0</x:v>
      </x:c>
      <x:c r="AA14" s="17" t="n">
        <x:f>MAX(0,V14+W14-Z14)</x:f>
        <x:v>0</x:v>
      </x:c>
      <x:c r="AB14" s="17" t="n">
        <x:f>AG13</x:f>
        <x:v>0</x:v>
      </x:c>
      <x:c r="AC14" s="17" t="n">
        <x:f>AB14*AC$5/12</x:f>
        <x:v>0</x:v>
      </x:c>
      <x:c r="AD14" s="17" t="n">
        <x:f>MIN(AB14+AC14,AD$5)</x:f>
        <x:v>0</x:v>
      </x:c>
      <x:c r="AE14" s="17" t="n">
        <x:f>MIN(MAX(0,AB14+AC14-AD14),MAX(0,$I14-SUM(M14,S14,Y14)))</x:f>
        <x:v>0</x:v>
      </x:c>
      <x:c r="AF14" s="17" t="n">
        <x:f>SUM(AD14,AE14)</x:f>
        <x:v>0</x:v>
      </x:c>
      <x:c r="AG14" s="17" t="n">
        <x:f>MAX(0,AB14+AC14-AF14)</x:f>
        <x:v>0</x:v>
      </x:c>
      <x:c r="AH14" s="17" t="n">
        <x:f>AM13</x:f>
        <x:v>0</x:v>
      </x:c>
      <x:c r="AI14" s="17" t="n">
        <x:f>AH14*AI$5/12</x:f>
        <x:v>0</x:v>
      </x:c>
      <x:c r="AJ14" s="17" t="n">
        <x:f>MIN(AH14+AI14,AJ$5)</x:f>
        <x:v>0</x:v>
      </x:c>
      <x:c r="AK14" s="17" t="n">
        <x:f>MIN(MAX(0,AH14+AI14-AJ14),MAX(0,$I14-SUM(M14,S14,Y14,AE14)))</x:f>
        <x:v>0</x:v>
      </x:c>
      <x:c r="AL14" s="17" t="n">
        <x:f>SUM(AJ14,AK14)</x:f>
        <x:v>0</x:v>
      </x:c>
      <x:c r="AM14" s="17" t="n">
        <x:f>MAX(0,AH14+AI14-AL14)</x:f>
        <x:v>0</x:v>
      </x:c>
      <x:c r="AN14" s="17" t="n">
        <x:f>AS13</x:f>
        <x:v>0</x:v>
      </x:c>
      <x:c r="AO14" s="17" t="n">
        <x:f>AN14*AO$5/12</x:f>
        <x:v>0</x:v>
      </x:c>
      <x:c r="AP14" s="17" t="n">
        <x:f>MIN(AN14+AO14,AP$5)</x:f>
        <x:v>0</x:v>
      </x:c>
      <x:c r="AQ14" s="17" t="n">
        <x:f>MIN(MAX(0,AN14+AO14-AP14),MAX(0,$I14-SUM(M14,S14,Y14,AE14,AK14)))</x:f>
        <x:v>0</x:v>
      </x:c>
      <x:c r="AR14" s="17" t="n">
        <x:f>SUM(AP14,AQ14)</x:f>
        <x:v>0</x:v>
      </x:c>
      <x:c r="AS14" s="17" t="n">
        <x:f>MAX(0,AN14+AO14-AR14)</x:f>
        <x:v>0</x:v>
      </x:c>
    </x:row>
    <x:row r="15" ht="24" customHeight="1">
      <x:c r="A15" s="2" t="n">
        <x:f>6</x:f>
        <x:v>6</x:v>
      </x:c>
      <x:c r="B15" s="17" t="n">
        <x:f>'Monthly budget'!C13</x:f>
        <x:v>115</x:v>
      </x:c>
      <x:c r="C15" s="17" t="n">
        <x:f>'Monthly budget'!D13</x:f>
        <x:v>300</x:v>
      </x:c>
      <x:c r="D15" s="17" t="n">
        <x:f>SUM(J15,P15,V15,AB15,AH15,AN15)</x:f>
        <x:v>5013.511853445267</x:v>
      </x:c>
      <x:c r="E15" s="17" t="n">
        <x:f>SUM(K15,Q15,W15,AC15,AI15,AO15)</x:f>
        <x:v>96.62071891630175</x:v>
      </x:c>
      <x:c r="F15" s="17" t="n">
        <x:f>SUM(N15,T15,Z15,AF15,AL15,AR15)</x:f>
        <x:v>300</x:v>
      </x:c>
      <x:c r="G15" s="17" t="n">
        <x:f>SUM(O15,U15,AA15,AG15,AM15,AS15)</x:f>
        <x:v>4810.132572361568</x:v>
      </x:c>
      <x:c r="H15" s="17" t="n">
        <x:f>SUM($E$10:E15)</x:f>
        <x:v>610.1325723615691</x:v>
      </x:c>
      <x:c r="I15" s="17" t="n">
        <x:f>MAX(0,C15-SUM(L15,R15,X15,AD15,AJ15,AP15))</x:f>
        <x:v>115</x:v>
      </x:c>
      <x:c r="J15" s="17" t="n">
        <x:f>O14</x:f>
        <x:v>273.7138614452674</x:v>
      </x:c>
      <x:c r="K15" s="17" t="n">
        <x:f>J15*K$5/12</x:f>
        <x:v>1.824759076301783</x:v>
      </x:c>
      <x:c r="L15" s="17" t="n">
        <x:f>MIN(J15+K15,L$5)</x:f>
        <x:v>35</x:v>
      </x:c>
      <x:c r="M15" s="17" t="n">
        <x:f>MIN(MAX(0,J15+K15-L15),MAX(0,$I15-0))</x:f>
        <x:v>115</x:v>
      </x:c>
      <x:c r="N15" s="17" t="n">
        <x:f>SUM(L15,M15)</x:f>
        <x:v>150</x:v>
      </x:c>
      <x:c r="O15" s="17" t="n">
        <x:f>MAX(0,J15+K15-N15)</x:f>
        <x:v>125.53862052156921</x:v>
      </x:c>
      <x:c r="P15" s="17" t="n">
        <x:f>U14</x:f>
        <x:v>4739.797991999999</x:v>
      </x:c>
      <x:c r="Q15" s="17" t="n">
        <x:f>P15*Q$5/12</x:f>
        <x:v>94.79595983999997</x:v>
      </x:c>
      <x:c r="R15" s="17" t="n">
        <x:f>MIN(P15+Q15,R$5)</x:f>
        <x:v>150</x:v>
      </x:c>
      <x:c r="S15" s="17" t="n">
        <x:f>MIN(MAX(0,P15+Q15-R15),MAX(0,$I15-SUM(M15)))</x:f>
        <x:v>0</x:v>
      </x:c>
      <x:c r="T15" s="17" t="n">
        <x:f>SUM(R15,S15)</x:f>
        <x:v>150</x:v>
      </x:c>
      <x:c r="U15" s="17" t="n">
        <x:f>MAX(0,P15+Q15-T15)</x:f>
        <x:v>4684.593951839999</x:v>
      </x:c>
      <x:c r="V15" s="17" t="n">
        <x:f>AA14</x:f>
        <x:v>0</x:v>
      </x:c>
      <x:c r="W15" s="17" t="n">
        <x:f>V15*W$5/12</x:f>
        <x:v>0</x:v>
      </x:c>
      <x:c r="X15" s="17" t="n">
        <x:f>MIN(V15+W15,X$5)</x:f>
        <x:v>0</x:v>
      </x:c>
      <x:c r="Y15" s="17" t="n">
        <x:f>MIN(MAX(0,V15+W15-X15),MAX(0,$I15-SUM(M15,S15)))</x:f>
        <x:v>0</x:v>
      </x:c>
      <x:c r="Z15" s="17" t="n">
        <x:f>SUM(X15,Y15)</x:f>
        <x:v>0</x:v>
      </x:c>
      <x:c r="AA15" s="17" t="n">
        <x:f>MAX(0,V15+W15-Z15)</x:f>
        <x:v>0</x:v>
      </x:c>
      <x:c r="AB15" s="17" t="n">
        <x:f>AG14</x:f>
        <x:v>0</x:v>
      </x:c>
      <x:c r="AC15" s="17" t="n">
        <x:f>AB15*AC$5/12</x:f>
        <x:v>0</x:v>
      </x:c>
      <x:c r="AD15" s="17" t="n">
        <x:f>MIN(AB15+AC15,AD$5)</x:f>
        <x:v>0</x:v>
      </x:c>
      <x:c r="AE15" s="17" t="n">
        <x:f>MIN(MAX(0,AB15+AC15-AD15),MAX(0,$I15-SUM(M15,S15,Y15)))</x:f>
        <x:v>0</x:v>
      </x:c>
      <x:c r="AF15" s="17" t="n">
        <x:f>SUM(AD15,AE15)</x:f>
        <x:v>0</x:v>
      </x:c>
      <x:c r="AG15" s="17" t="n">
        <x:f>MAX(0,AB15+AC15-AF15)</x:f>
        <x:v>0</x:v>
      </x:c>
      <x:c r="AH15" s="17" t="n">
        <x:f>AM14</x:f>
        <x:v>0</x:v>
      </x:c>
      <x:c r="AI15" s="17" t="n">
        <x:f>AH15*AI$5/12</x:f>
        <x:v>0</x:v>
      </x:c>
      <x:c r="AJ15" s="17" t="n">
        <x:f>MIN(AH15+AI15,AJ$5)</x:f>
        <x:v>0</x:v>
      </x:c>
      <x:c r="AK15" s="17" t="n">
        <x:f>MIN(MAX(0,AH15+AI15-AJ15),MAX(0,$I15-SUM(M15,S15,Y15,AE15)))</x:f>
        <x:v>0</x:v>
      </x:c>
      <x:c r="AL15" s="17" t="n">
        <x:f>SUM(AJ15,AK15)</x:f>
        <x:v>0</x:v>
      </x:c>
      <x:c r="AM15" s="17" t="n">
        <x:f>MAX(0,AH15+AI15-AL15)</x:f>
        <x:v>0</x:v>
      </x:c>
      <x:c r="AN15" s="17" t="n">
        <x:f>AS14</x:f>
        <x:v>0</x:v>
      </x:c>
      <x:c r="AO15" s="17" t="n">
        <x:f>AN15*AO$5/12</x:f>
        <x:v>0</x:v>
      </x:c>
      <x:c r="AP15" s="17" t="n">
        <x:f>MIN(AN15+AO15,AP$5)</x:f>
        <x:v>0</x:v>
      </x:c>
      <x:c r="AQ15" s="17" t="n">
        <x:f>MIN(MAX(0,AN15+AO15-AP15),MAX(0,$I15-SUM(M15,S15,Y15,AE15,AK15)))</x:f>
        <x:v>0</x:v>
      </x:c>
      <x:c r="AR15" s="17" t="n">
        <x:f>SUM(AP15,AQ15)</x:f>
        <x:v>0</x:v>
      </x:c>
      <x:c r="AS15" s="17" t="n">
        <x:f>MAX(0,AN15+AO15-AR15)</x:f>
        <x:v>0</x:v>
      </x:c>
    </x:row>
    <x:row r="16" ht="24" customHeight="1">
      <x:c r="A16" s="2" t="n">
        <x:f>7</x:f>
        <x:v>7</x:v>
      </x:c>
      <x:c r="B16" s="17" t="n">
        <x:f>'Monthly budget'!C14</x:f>
        <x:v>115</x:v>
      </x:c>
      <x:c r="C16" s="17" t="n">
        <x:f>'Monthly budget'!D14</x:f>
        <x:v>300</x:v>
      </x:c>
      <x:c r="D16" s="17" t="n">
        <x:f>SUM(J16,P16,V16,AB16,AH16,AN16)</x:f>
        <x:v>4810.132572361568</x:v>
      </x:c>
      <x:c r="E16" s="17" t="n">
        <x:f>SUM(K16,Q16,W16,AC16,AI16,AO16)</x:f>
        <x:v>94.52880317361046</x:v>
      </x:c>
      <x:c r="F16" s="17" t="n">
        <x:f>SUM(N16,T16,Z16,AF16,AL16,AR16)</x:f>
        <x:v>300</x:v>
      </x:c>
      <x:c r="G16" s="17" t="n">
        <x:f>SUM(O16,U16,AA16,AG16,AM16,AS16)</x:f>
        <x:v>4604.661375535179</x:v>
      </x:c>
      <x:c r="H16" s="17" t="n">
        <x:f>SUM($E$10:E16)</x:f>
        <x:v>704.6613755351796</x:v>
      </x:c>
      <x:c r="I16" s="17" t="n">
        <x:f>MAX(0,C16-SUM(L16,R16,X16,AD16,AJ16,AP16))</x:f>
        <x:v>115</x:v>
      </x:c>
      <x:c r="J16" s="17" t="n">
        <x:f>O15</x:f>
        <x:v>125.53862052156921</x:v>
      </x:c>
      <x:c r="K16" s="17" t="n">
        <x:f>J16*K$5/12</x:f>
        <x:v>0.8369241368104614</x:v>
      </x:c>
      <x:c r="L16" s="17" t="n">
        <x:f>MIN(J16+K16,L$5)</x:f>
        <x:v>35</x:v>
      </x:c>
      <x:c r="M16" s="17" t="n">
        <x:f>MIN(MAX(0,J16+K16-L16),MAX(0,$I16-0))</x:f>
        <x:v>91.37554465837968</x:v>
      </x:c>
      <x:c r="N16" s="17" t="n">
        <x:f>SUM(L16,M16)</x:f>
        <x:v>126.37554465837968</x:v>
      </x:c>
      <x:c r="O16" s="17" t="n">
        <x:f>MAX(0,J16+K16-N16)</x:f>
        <x:v>0</x:v>
      </x:c>
      <x:c r="P16" s="17" t="n">
        <x:f>U15</x:f>
        <x:v>4684.593951839999</x:v>
      </x:c>
      <x:c r="Q16" s="17" t="n">
        <x:f>P16*Q$5/12</x:f>
        <x:v>93.69187903679999</x:v>
      </x:c>
      <x:c r="R16" s="17" t="n">
        <x:f>MIN(P16+Q16,R$5)</x:f>
        <x:v>150</x:v>
      </x:c>
      <x:c r="S16" s="17" t="n">
        <x:f>MIN(MAX(0,P16+Q16-R16),MAX(0,$I16-SUM(M16)))</x:f>
        <x:v>23.62445534162032</x:v>
      </x:c>
      <x:c r="T16" s="17" t="n">
        <x:f>SUM(R16,S16)</x:f>
        <x:v>173.62445534162032</x:v>
      </x:c>
      <x:c r="U16" s="17" t="n">
        <x:f>MAX(0,P16+Q16-T16)</x:f>
        <x:v>4604.661375535179</x:v>
      </x:c>
      <x:c r="V16" s="17" t="n">
        <x:f>AA15</x:f>
        <x:v>0</x:v>
      </x:c>
      <x:c r="W16" s="17" t="n">
        <x:f>V16*W$5/12</x:f>
        <x:v>0</x:v>
      </x:c>
      <x:c r="X16" s="17" t="n">
        <x:f>MIN(V16+W16,X$5)</x:f>
        <x:v>0</x:v>
      </x:c>
      <x:c r="Y16" s="17" t="n">
        <x:f>MIN(MAX(0,V16+W16-X16),MAX(0,$I16-SUM(M16,S16)))</x:f>
        <x:v>0</x:v>
      </x:c>
      <x:c r="Z16" s="17" t="n">
        <x:f>SUM(X16,Y16)</x:f>
        <x:v>0</x:v>
      </x:c>
      <x:c r="AA16" s="17" t="n">
        <x:f>MAX(0,V16+W16-Z16)</x:f>
        <x:v>0</x:v>
      </x:c>
      <x:c r="AB16" s="17" t="n">
        <x:f>AG15</x:f>
        <x:v>0</x:v>
      </x:c>
      <x:c r="AC16" s="17" t="n">
        <x:f>AB16*AC$5/12</x:f>
        <x:v>0</x:v>
      </x:c>
      <x:c r="AD16" s="17" t="n">
        <x:f>MIN(AB16+AC16,AD$5)</x:f>
        <x:v>0</x:v>
      </x:c>
      <x:c r="AE16" s="17" t="n">
        <x:f>MIN(MAX(0,AB16+AC16-AD16),MAX(0,$I16-SUM(M16,S16,Y16)))</x:f>
        <x:v>0</x:v>
      </x:c>
      <x:c r="AF16" s="17" t="n">
        <x:f>SUM(AD16,AE16)</x:f>
        <x:v>0</x:v>
      </x:c>
      <x:c r="AG16" s="17" t="n">
        <x:f>MAX(0,AB16+AC16-AF16)</x:f>
        <x:v>0</x:v>
      </x:c>
      <x:c r="AH16" s="17" t="n">
        <x:f>AM15</x:f>
        <x:v>0</x:v>
      </x:c>
      <x:c r="AI16" s="17" t="n">
        <x:f>AH16*AI$5/12</x:f>
        <x:v>0</x:v>
      </x:c>
      <x:c r="AJ16" s="17" t="n">
        <x:f>MIN(AH16+AI16,AJ$5)</x:f>
        <x:v>0</x:v>
      </x:c>
      <x:c r="AK16" s="17" t="n">
        <x:f>MIN(MAX(0,AH16+AI16-AJ16),MAX(0,$I16-SUM(M16,S16,Y16,AE16)))</x:f>
        <x:v>0</x:v>
      </x:c>
      <x:c r="AL16" s="17" t="n">
        <x:f>SUM(AJ16,AK16)</x:f>
        <x:v>0</x:v>
      </x:c>
      <x:c r="AM16" s="17" t="n">
        <x:f>MAX(0,AH16+AI16-AL16)</x:f>
        <x:v>0</x:v>
      </x:c>
      <x:c r="AN16" s="17" t="n">
        <x:f>AS15</x:f>
        <x:v>0</x:v>
      </x:c>
      <x:c r="AO16" s="17" t="n">
        <x:f>AN16*AO$5/12</x:f>
        <x:v>0</x:v>
      </x:c>
      <x:c r="AP16" s="17" t="n">
        <x:f>MIN(AN16+AO16,AP$5)</x:f>
        <x:v>0</x:v>
      </x:c>
      <x:c r="AQ16" s="17" t="n">
        <x:f>MIN(MAX(0,AN16+AO16-AP16),MAX(0,$I16-SUM(M16,S16,Y16,AE16,AK16)))</x:f>
        <x:v>0</x:v>
      </x:c>
      <x:c r="AR16" s="17" t="n">
        <x:f>SUM(AP16,AQ16)</x:f>
        <x:v>0</x:v>
      </x:c>
      <x:c r="AS16" s="17" t="n">
        <x:f>MAX(0,AN16+AO16-AR16)</x:f>
        <x:v>0</x:v>
      </x:c>
    </x:row>
    <x:row r="17" ht="24" customHeight="1">
      <x:c r="A17" s="2" t="n">
        <x:f>8</x:f>
        <x:v>8</x:v>
      </x:c>
      <x:c r="B17" s="17" t="n">
        <x:f>'Monthly budget'!C15</x:f>
        <x:v>115</x:v>
      </x:c>
      <x:c r="C17" s="17" t="n">
        <x:f>'Monthly budget'!D15</x:f>
        <x:v>300</x:v>
      </x:c>
      <x:c r="D17" s="17" t="n">
        <x:f>SUM(J17,P17,V17,AB17,AH17,AN17)</x:f>
        <x:v>4604.661375535179</x:v>
      </x:c>
      <x:c r="E17" s="17" t="n">
        <x:f>SUM(K17,Q17,W17,AC17,AI17,AO17)</x:f>
        <x:v>92.09322751070357</x:v>
      </x:c>
      <x:c r="F17" s="17" t="n">
        <x:f>SUM(N17,T17,Z17,AF17,AL17,AR17)</x:f>
        <x:v>300</x:v>
      </x:c>
      <x:c r="G17" s="17" t="n">
        <x:f>SUM(O17,U17,AA17,AG17,AM17,AS17)</x:f>
        <x:v>4396.7546030458825</x:v>
      </x:c>
      <x:c r="H17" s="17" t="n">
        <x:f>SUM($E$10:E17)</x:f>
        <x:v>796.7546030458832</x:v>
      </x:c>
      <x:c r="I17" s="17" t="n">
        <x:f>MAX(0,C17-SUM(L17,R17,X17,AD17,AJ17,AP17))</x:f>
        <x:v>150</x:v>
      </x:c>
      <x:c r="J17" s="17" t="n">
        <x:f>O16</x:f>
        <x:v>0</x:v>
      </x:c>
      <x:c r="K17" s="17" t="n">
        <x:f>J17*K$5/12</x:f>
        <x:v>0</x:v>
      </x:c>
      <x:c r="L17" s="17" t="n">
        <x:f>MIN(J17+K17,L$5)</x:f>
        <x:v>0</x:v>
      </x:c>
      <x:c r="M17" s="17" t="n">
        <x:f>MIN(MAX(0,J17+K17-L17),MAX(0,$I17-0))</x:f>
        <x:v>0</x:v>
      </x:c>
      <x:c r="N17" s="17" t="n">
        <x:f>SUM(L17,M17)</x:f>
        <x:v>0</x:v>
      </x:c>
      <x:c r="O17" s="17" t="n">
        <x:f>MAX(0,J17+K17-N17)</x:f>
        <x:v>0</x:v>
      </x:c>
      <x:c r="P17" s="17" t="n">
        <x:f>U16</x:f>
        <x:v>4604.661375535179</x:v>
      </x:c>
      <x:c r="Q17" s="17" t="n">
        <x:f>P17*Q$5/12</x:f>
        <x:v>92.09322751070357</x:v>
      </x:c>
      <x:c r="R17" s="17" t="n">
        <x:f>MIN(P17+Q17,R$5)</x:f>
        <x:v>150</x:v>
      </x:c>
      <x:c r="S17" s="17" t="n">
        <x:f>MIN(MAX(0,P17+Q17-R17),MAX(0,$I17-SUM(M17)))</x:f>
        <x:v>150</x:v>
      </x:c>
      <x:c r="T17" s="17" t="n">
        <x:f>SUM(R17,S17)</x:f>
        <x:v>300</x:v>
      </x:c>
      <x:c r="U17" s="17" t="n">
        <x:f>MAX(0,P17+Q17-T17)</x:f>
        <x:v>4396.7546030458825</x:v>
      </x:c>
      <x:c r="V17" s="17" t="n">
        <x:f>AA16</x:f>
        <x:v>0</x:v>
      </x:c>
      <x:c r="W17" s="17" t="n">
        <x:f>V17*W$5/12</x:f>
        <x:v>0</x:v>
      </x:c>
      <x:c r="X17" s="17" t="n">
        <x:f>MIN(V17+W17,X$5)</x:f>
        <x:v>0</x:v>
      </x:c>
      <x:c r="Y17" s="17" t="n">
        <x:f>MIN(MAX(0,V17+W17-X17),MAX(0,$I17-SUM(M17,S17)))</x:f>
        <x:v>0</x:v>
      </x:c>
      <x:c r="Z17" s="17" t="n">
        <x:f>SUM(X17,Y17)</x:f>
        <x:v>0</x:v>
      </x:c>
      <x:c r="AA17" s="17" t="n">
        <x:f>MAX(0,V17+W17-Z17)</x:f>
        <x:v>0</x:v>
      </x:c>
      <x:c r="AB17" s="17" t="n">
        <x:f>AG16</x:f>
        <x:v>0</x:v>
      </x:c>
      <x:c r="AC17" s="17" t="n">
        <x:f>AB17*AC$5/12</x:f>
        <x:v>0</x:v>
      </x:c>
      <x:c r="AD17" s="17" t="n">
        <x:f>MIN(AB17+AC17,AD$5)</x:f>
        <x:v>0</x:v>
      </x:c>
      <x:c r="AE17" s="17" t="n">
        <x:f>MIN(MAX(0,AB17+AC17-AD17),MAX(0,$I17-SUM(M17,S17,Y17)))</x:f>
        <x:v>0</x:v>
      </x:c>
      <x:c r="AF17" s="17" t="n">
        <x:f>SUM(AD17,AE17)</x:f>
        <x:v>0</x:v>
      </x:c>
      <x:c r="AG17" s="17" t="n">
        <x:f>MAX(0,AB17+AC17-AF17)</x:f>
        <x:v>0</x:v>
      </x:c>
      <x:c r="AH17" s="17" t="n">
        <x:f>AM16</x:f>
        <x:v>0</x:v>
      </x:c>
      <x:c r="AI17" s="17" t="n">
        <x:f>AH17*AI$5/12</x:f>
        <x:v>0</x:v>
      </x:c>
      <x:c r="AJ17" s="17" t="n">
        <x:f>MIN(AH17+AI17,AJ$5)</x:f>
        <x:v>0</x:v>
      </x:c>
      <x:c r="AK17" s="17" t="n">
        <x:f>MIN(MAX(0,AH17+AI17-AJ17),MAX(0,$I17-SUM(M17,S17,Y17,AE17)))</x:f>
        <x:v>0</x:v>
      </x:c>
      <x:c r="AL17" s="17" t="n">
        <x:f>SUM(AJ17,AK17)</x:f>
        <x:v>0</x:v>
      </x:c>
      <x:c r="AM17" s="17" t="n">
        <x:f>MAX(0,AH17+AI17-AL17)</x:f>
        <x:v>0</x:v>
      </x:c>
      <x:c r="AN17" s="17" t="n">
        <x:f>AS16</x:f>
        <x:v>0</x:v>
      </x:c>
      <x:c r="AO17" s="17" t="n">
        <x:f>AN17*AO$5/12</x:f>
        <x:v>0</x:v>
      </x:c>
      <x:c r="AP17" s="17" t="n">
        <x:f>MIN(AN17+AO17,AP$5)</x:f>
        <x:v>0</x:v>
      </x:c>
      <x:c r="AQ17" s="17" t="n">
        <x:f>MIN(MAX(0,AN17+AO17-AP17),MAX(0,$I17-SUM(M17,S17,Y17,AE17,AK17)))</x:f>
        <x:v>0</x:v>
      </x:c>
      <x:c r="AR17" s="17" t="n">
        <x:f>SUM(AP17,AQ17)</x:f>
        <x:v>0</x:v>
      </x:c>
      <x:c r="AS17" s="17" t="n">
        <x:f>MAX(0,AN17+AO17-AR17)</x:f>
        <x:v>0</x:v>
      </x:c>
    </x:row>
    <x:row r="18" ht="24" customHeight="1">
      <x:c r="A18" s="2" t="n">
        <x:f>9</x:f>
        <x:v>9</x:v>
      </x:c>
      <x:c r="B18" s="17" t="n">
        <x:f>'Monthly budget'!C16</x:f>
        <x:v>115</x:v>
      </x:c>
      <x:c r="C18" s="17" t="n">
        <x:f>'Monthly budget'!D16</x:f>
        <x:v>300</x:v>
      </x:c>
      <x:c r="D18" s="17" t="n">
        <x:f>SUM(J18,P18,V18,AB18,AH18,AN18)</x:f>
        <x:v>4396.7546030458825</x:v>
      </x:c>
      <x:c r="E18" s="17" t="n">
        <x:f>SUM(K18,Q18,W18,AC18,AI18,AO18)</x:f>
        <x:v>87.93509206091765</x:v>
      </x:c>
      <x:c r="F18" s="17" t="n">
        <x:f>SUM(N18,T18,Z18,AF18,AL18,AR18)</x:f>
        <x:v>300</x:v>
      </x:c>
      <x:c r="G18" s="17" t="n">
        <x:f>SUM(O18,U18,AA18,AG18,AM18,AS18)</x:f>
        <x:v>4184.6896951068</x:v>
      </x:c>
      <x:c r="H18" s="17" t="n">
        <x:f>SUM($E$10:E18)</x:f>
        <x:v>884.6896951068009</x:v>
      </x:c>
      <x:c r="I18" s="17" t="n">
        <x:f>MAX(0,C18-SUM(L18,R18,X18,AD18,AJ18,AP18))</x:f>
        <x:v>150</x:v>
      </x:c>
      <x:c r="J18" s="17" t="n">
        <x:f>O17</x:f>
        <x:v>0</x:v>
      </x:c>
      <x:c r="K18" s="17" t="n">
        <x:f>J18*K$5/12</x:f>
        <x:v>0</x:v>
      </x:c>
      <x:c r="L18" s="17" t="n">
        <x:f>MIN(J18+K18,L$5)</x:f>
        <x:v>0</x:v>
      </x:c>
      <x:c r="M18" s="17" t="n">
        <x:f>MIN(MAX(0,J18+K18-L18),MAX(0,$I18-0))</x:f>
        <x:v>0</x:v>
      </x:c>
      <x:c r="N18" s="17" t="n">
        <x:f>SUM(L18,M18)</x:f>
        <x:v>0</x:v>
      </x:c>
      <x:c r="O18" s="17" t="n">
        <x:f>MAX(0,J18+K18-N18)</x:f>
        <x:v>0</x:v>
      </x:c>
      <x:c r="P18" s="17" t="n">
        <x:f>U17</x:f>
        <x:v>4396.7546030458825</x:v>
      </x:c>
      <x:c r="Q18" s="17" t="n">
        <x:f>P18*Q$5/12</x:f>
        <x:v>87.93509206091765</x:v>
      </x:c>
      <x:c r="R18" s="17" t="n">
        <x:f>MIN(P18+Q18,R$5)</x:f>
        <x:v>150</x:v>
      </x:c>
      <x:c r="S18" s="17" t="n">
        <x:f>MIN(MAX(0,P18+Q18-R18),MAX(0,$I18-SUM(M18)))</x:f>
        <x:v>150</x:v>
      </x:c>
      <x:c r="T18" s="17" t="n">
        <x:f>SUM(R18,S18)</x:f>
        <x:v>300</x:v>
      </x:c>
      <x:c r="U18" s="17" t="n">
        <x:f>MAX(0,P18+Q18-T18)</x:f>
        <x:v>4184.6896951068</x:v>
      </x:c>
      <x:c r="V18" s="17" t="n">
        <x:f>AA17</x:f>
        <x:v>0</x:v>
      </x:c>
      <x:c r="W18" s="17" t="n">
        <x:f>V18*W$5/12</x:f>
        <x:v>0</x:v>
      </x:c>
      <x:c r="X18" s="17" t="n">
        <x:f>MIN(V18+W18,X$5)</x:f>
        <x:v>0</x:v>
      </x:c>
      <x:c r="Y18" s="17" t="n">
        <x:f>MIN(MAX(0,V18+W18-X18),MAX(0,$I18-SUM(M18,S18)))</x:f>
        <x:v>0</x:v>
      </x:c>
      <x:c r="Z18" s="17" t="n">
        <x:f>SUM(X18,Y18)</x:f>
        <x:v>0</x:v>
      </x:c>
      <x:c r="AA18" s="17" t="n">
        <x:f>MAX(0,V18+W18-Z18)</x:f>
        <x:v>0</x:v>
      </x:c>
      <x:c r="AB18" s="17" t="n">
        <x:f>AG17</x:f>
        <x:v>0</x:v>
      </x:c>
      <x:c r="AC18" s="17" t="n">
        <x:f>AB18*AC$5/12</x:f>
        <x:v>0</x:v>
      </x:c>
      <x:c r="AD18" s="17" t="n">
        <x:f>MIN(AB18+AC18,AD$5)</x:f>
        <x:v>0</x:v>
      </x:c>
      <x:c r="AE18" s="17" t="n">
        <x:f>MIN(MAX(0,AB18+AC18-AD18),MAX(0,$I18-SUM(M18,S18,Y18)))</x:f>
        <x:v>0</x:v>
      </x:c>
      <x:c r="AF18" s="17" t="n">
        <x:f>SUM(AD18,AE18)</x:f>
        <x:v>0</x:v>
      </x:c>
      <x:c r="AG18" s="17" t="n">
        <x:f>MAX(0,AB18+AC18-AF18)</x:f>
        <x:v>0</x:v>
      </x:c>
      <x:c r="AH18" s="17" t="n">
        <x:f>AM17</x:f>
        <x:v>0</x:v>
      </x:c>
      <x:c r="AI18" s="17" t="n">
        <x:f>AH18*AI$5/12</x:f>
        <x:v>0</x:v>
      </x:c>
      <x:c r="AJ18" s="17" t="n">
        <x:f>MIN(AH18+AI18,AJ$5)</x:f>
        <x:v>0</x:v>
      </x:c>
      <x:c r="AK18" s="17" t="n">
        <x:f>MIN(MAX(0,AH18+AI18-AJ18),MAX(0,$I18-SUM(M18,S18,Y18,AE18)))</x:f>
        <x:v>0</x:v>
      </x:c>
      <x:c r="AL18" s="17" t="n">
        <x:f>SUM(AJ18,AK18)</x:f>
        <x:v>0</x:v>
      </x:c>
      <x:c r="AM18" s="17" t="n">
        <x:f>MAX(0,AH18+AI18-AL18)</x:f>
        <x:v>0</x:v>
      </x:c>
      <x:c r="AN18" s="17" t="n">
        <x:f>AS17</x:f>
        <x:v>0</x:v>
      </x:c>
      <x:c r="AO18" s="17" t="n">
        <x:f>AN18*AO$5/12</x:f>
        <x:v>0</x:v>
      </x:c>
      <x:c r="AP18" s="17" t="n">
        <x:f>MIN(AN18+AO18,AP$5)</x:f>
        <x:v>0</x:v>
      </x:c>
      <x:c r="AQ18" s="17" t="n">
        <x:f>MIN(MAX(0,AN18+AO18-AP18),MAX(0,$I18-SUM(M18,S18,Y18,AE18,AK18)))</x:f>
        <x:v>0</x:v>
      </x:c>
      <x:c r="AR18" s="17" t="n">
        <x:f>SUM(AP18,AQ18)</x:f>
        <x:v>0</x:v>
      </x:c>
      <x:c r="AS18" s="17" t="n">
        <x:f>MAX(0,AN18+AO18-AR18)</x:f>
        <x:v>0</x:v>
      </x:c>
    </x:row>
    <x:row r="19" ht="24" customHeight="1">
      <x:c r="A19" s="2" t="n">
        <x:f>10</x:f>
        <x:v>10</x:v>
      </x:c>
      <x:c r="B19" s="17" t="n">
        <x:f>'Monthly budget'!C17</x:f>
        <x:v>115</x:v>
      </x:c>
      <x:c r="C19" s="17" t="n">
        <x:f>'Monthly budget'!D17</x:f>
        <x:v>300</x:v>
      </x:c>
      <x:c r="D19" s="17" t="n">
        <x:f>SUM(J19,P19,V19,AB19,AH19,AN19)</x:f>
        <x:v>4184.6896951068</x:v>
      </x:c>
      <x:c r="E19" s="17" t="n">
        <x:f>SUM(K19,Q19,W19,AC19,AI19,AO19)</x:f>
        <x:v>83.693793902136</x:v>
      </x:c>
      <x:c r="F19" s="17" t="n">
        <x:f>SUM(N19,T19,Z19,AF19,AL19,AR19)</x:f>
        <x:v>300</x:v>
      </x:c>
      <x:c r="G19" s="17" t="n">
        <x:f>SUM(O19,U19,AA19,AG19,AM19,AS19)</x:f>
        <x:v>3968.3834890089365</x:v>
      </x:c>
      <x:c r="H19" s="17" t="n">
        <x:f>SUM($E$10:E19)</x:f>
        <x:v>968.3834890089369</x:v>
      </x:c>
      <x:c r="I19" s="17" t="n">
        <x:f>MAX(0,C19-SUM(L19,R19,X19,AD19,AJ19,AP19))</x:f>
        <x:v>150</x:v>
      </x:c>
      <x:c r="J19" s="17" t="n">
        <x:f>O18</x:f>
        <x:v>0</x:v>
      </x:c>
      <x:c r="K19" s="17" t="n">
        <x:f>J19*K$5/12</x:f>
        <x:v>0</x:v>
      </x:c>
      <x:c r="L19" s="17" t="n">
        <x:f>MIN(J19+K19,L$5)</x:f>
        <x:v>0</x:v>
      </x:c>
      <x:c r="M19" s="17" t="n">
        <x:f>MIN(MAX(0,J19+K19-L19),MAX(0,$I19-0))</x:f>
        <x:v>0</x:v>
      </x:c>
      <x:c r="N19" s="17" t="n">
        <x:f>SUM(L19,M19)</x:f>
        <x:v>0</x:v>
      </x:c>
      <x:c r="O19" s="17" t="n">
        <x:f>MAX(0,J19+K19-N19)</x:f>
        <x:v>0</x:v>
      </x:c>
      <x:c r="P19" s="17" t="n">
        <x:f>U18</x:f>
        <x:v>4184.6896951068</x:v>
      </x:c>
      <x:c r="Q19" s="17" t="n">
        <x:f>P19*Q$5/12</x:f>
        <x:v>83.693793902136</x:v>
      </x:c>
      <x:c r="R19" s="17" t="n">
        <x:f>MIN(P19+Q19,R$5)</x:f>
        <x:v>150</x:v>
      </x:c>
      <x:c r="S19" s="17" t="n">
        <x:f>MIN(MAX(0,P19+Q19-R19),MAX(0,$I19-SUM(M19)))</x:f>
        <x:v>150</x:v>
      </x:c>
      <x:c r="T19" s="17" t="n">
        <x:f>SUM(R19,S19)</x:f>
        <x:v>300</x:v>
      </x:c>
      <x:c r="U19" s="17" t="n">
        <x:f>MAX(0,P19+Q19-T19)</x:f>
        <x:v>3968.3834890089365</x:v>
      </x:c>
      <x:c r="V19" s="17" t="n">
        <x:f>AA18</x:f>
        <x:v>0</x:v>
      </x:c>
      <x:c r="W19" s="17" t="n">
        <x:f>V19*W$5/12</x:f>
        <x:v>0</x:v>
      </x:c>
      <x:c r="X19" s="17" t="n">
        <x:f>MIN(V19+W19,X$5)</x:f>
        <x:v>0</x:v>
      </x:c>
      <x:c r="Y19" s="17" t="n">
        <x:f>MIN(MAX(0,V19+W19-X19),MAX(0,$I19-SUM(M19,S19)))</x:f>
        <x:v>0</x:v>
      </x:c>
      <x:c r="Z19" s="17" t="n">
        <x:f>SUM(X19,Y19)</x:f>
        <x:v>0</x:v>
      </x:c>
      <x:c r="AA19" s="17" t="n">
        <x:f>MAX(0,V19+W19-Z19)</x:f>
        <x:v>0</x:v>
      </x:c>
      <x:c r="AB19" s="17" t="n">
        <x:f>AG18</x:f>
        <x:v>0</x:v>
      </x:c>
      <x:c r="AC19" s="17" t="n">
        <x:f>AB19*AC$5/12</x:f>
        <x:v>0</x:v>
      </x:c>
      <x:c r="AD19" s="17" t="n">
        <x:f>MIN(AB19+AC19,AD$5)</x:f>
        <x:v>0</x:v>
      </x:c>
      <x:c r="AE19" s="17" t="n">
        <x:f>MIN(MAX(0,AB19+AC19-AD19),MAX(0,$I19-SUM(M19,S19,Y19)))</x:f>
        <x:v>0</x:v>
      </x:c>
      <x:c r="AF19" s="17" t="n">
        <x:f>SUM(AD19,AE19)</x:f>
        <x:v>0</x:v>
      </x:c>
      <x:c r="AG19" s="17" t="n">
        <x:f>MAX(0,AB19+AC19-AF19)</x:f>
        <x:v>0</x:v>
      </x:c>
      <x:c r="AH19" s="17" t="n">
        <x:f>AM18</x:f>
        <x:v>0</x:v>
      </x:c>
      <x:c r="AI19" s="17" t="n">
        <x:f>AH19*AI$5/12</x:f>
        <x:v>0</x:v>
      </x:c>
      <x:c r="AJ19" s="17" t="n">
        <x:f>MIN(AH19+AI19,AJ$5)</x:f>
        <x:v>0</x:v>
      </x:c>
      <x:c r="AK19" s="17" t="n">
        <x:f>MIN(MAX(0,AH19+AI19-AJ19),MAX(0,$I19-SUM(M19,S19,Y19,AE19)))</x:f>
        <x:v>0</x:v>
      </x:c>
      <x:c r="AL19" s="17" t="n">
        <x:f>SUM(AJ19,AK19)</x:f>
        <x:v>0</x:v>
      </x:c>
      <x:c r="AM19" s="17" t="n">
        <x:f>MAX(0,AH19+AI19-AL19)</x:f>
        <x:v>0</x:v>
      </x:c>
      <x:c r="AN19" s="17" t="n">
        <x:f>AS18</x:f>
        <x:v>0</x:v>
      </x:c>
      <x:c r="AO19" s="17" t="n">
        <x:f>AN19*AO$5/12</x:f>
        <x:v>0</x:v>
      </x:c>
      <x:c r="AP19" s="17" t="n">
        <x:f>MIN(AN19+AO19,AP$5)</x:f>
        <x:v>0</x:v>
      </x:c>
      <x:c r="AQ19" s="17" t="n">
        <x:f>MIN(MAX(0,AN19+AO19-AP19),MAX(0,$I19-SUM(M19,S19,Y19,AE19,AK19)))</x:f>
        <x:v>0</x:v>
      </x:c>
      <x:c r="AR19" s="17" t="n">
        <x:f>SUM(AP19,AQ19)</x:f>
        <x:v>0</x:v>
      </x:c>
      <x:c r="AS19" s="17" t="n">
        <x:f>MAX(0,AN19+AO19-AR19)</x:f>
        <x:v>0</x:v>
      </x:c>
    </x:row>
    <x:row r="20" ht="24" customHeight="1">
      <x:c r="A20" s="2" t="n">
        <x:f>11</x:f>
        <x:v>11</x:v>
      </x:c>
      <x:c r="B20" s="17" t="n">
        <x:f>'Monthly budget'!C18</x:f>
        <x:v>115</x:v>
      </x:c>
      <x:c r="C20" s="17" t="n">
        <x:f>'Monthly budget'!D18</x:f>
        <x:v>300</x:v>
      </x:c>
      <x:c r="D20" s="17" t="n">
        <x:f>SUM(J20,P20,V20,AB20,AH20,AN20)</x:f>
        <x:v>3968.3834890089365</x:v>
      </x:c>
      <x:c r="E20" s="17" t="n">
        <x:f>SUM(K20,Q20,W20,AC20,AI20,AO20)</x:f>
        <x:v>79.36766978017873</x:v>
      </x:c>
      <x:c r="F20" s="17" t="n">
        <x:f>SUM(N20,T20,Z20,AF20,AL20,AR20)</x:f>
        <x:v>300</x:v>
      </x:c>
      <x:c r="G20" s="17" t="n">
        <x:f>SUM(O20,U20,AA20,AG20,AM20,AS20)</x:f>
        <x:v>3747.7511587891154</x:v>
      </x:c>
      <x:c r="H20" s="17" t="n">
        <x:f>SUM($E$10:E20)</x:f>
        <x:v>1047.7511587891156</x:v>
      </x:c>
      <x:c r="I20" s="17" t="n">
        <x:f>MAX(0,C20-SUM(L20,R20,X20,AD20,AJ20,AP20))</x:f>
        <x:v>150</x:v>
      </x:c>
      <x:c r="J20" s="17" t="n">
        <x:f>O19</x:f>
        <x:v>0</x:v>
      </x:c>
      <x:c r="K20" s="17" t="n">
        <x:f>J20*K$5/12</x:f>
        <x:v>0</x:v>
      </x:c>
      <x:c r="L20" s="17" t="n">
        <x:f>MIN(J20+K20,L$5)</x:f>
        <x:v>0</x:v>
      </x:c>
      <x:c r="M20" s="17" t="n">
        <x:f>MIN(MAX(0,J20+K20-L20),MAX(0,$I20-0))</x:f>
        <x:v>0</x:v>
      </x:c>
      <x:c r="N20" s="17" t="n">
        <x:f>SUM(L20,M20)</x:f>
        <x:v>0</x:v>
      </x:c>
      <x:c r="O20" s="17" t="n">
        <x:f>MAX(0,J20+K20-N20)</x:f>
        <x:v>0</x:v>
      </x:c>
      <x:c r="P20" s="17" t="n">
        <x:f>U19</x:f>
        <x:v>3968.3834890089365</x:v>
      </x:c>
      <x:c r="Q20" s="17" t="n">
        <x:f>P20*Q$5/12</x:f>
        <x:v>79.36766978017873</x:v>
      </x:c>
      <x:c r="R20" s="17" t="n">
        <x:f>MIN(P20+Q20,R$5)</x:f>
        <x:v>150</x:v>
      </x:c>
      <x:c r="S20" s="17" t="n">
        <x:f>MIN(MAX(0,P20+Q20-R20),MAX(0,$I20-SUM(M20)))</x:f>
        <x:v>150</x:v>
      </x:c>
      <x:c r="T20" s="17" t="n">
        <x:f>SUM(R20,S20)</x:f>
        <x:v>300</x:v>
      </x:c>
      <x:c r="U20" s="17" t="n">
        <x:f>MAX(0,P20+Q20-T20)</x:f>
        <x:v>3747.7511587891154</x:v>
      </x:c>
      <x:c r="V20" s="17" t="n">
        <x:f>AA19</x:f>
        <x:v>0</x:v>
      </x:c>
      <x:c r="W20" s="17" t="n">
        <x:f>V20*W$5/12</x:f>
        <x:v>0</x:v>
      </x:c>
      <x:c r="X20" s="17" t="n">
        <x:f>MIN(V20+W20,X$5)</x:f>
        <x:v>0</x:v>
      </x:c>
      <x:c r="Y20" s="17" t="n">
        <x:f>MIN(MAX(0,V20+W20-X20),MAX(0,$I20-SUM(M20,S20)))</x:f>
        <x:v>0</x:v>
      </x:c>
      <x:c r="Z20" s="17" t="n">
        <x:f>SUM(X20,Y20)</x:f>
        <x:v>0</x:v>
      </x:c>
      <x:c r="AA20" s="17" t="n">
        <x:f>MAX(0,V20+W20-Z20)</x:f>
        <x:v>0</x:v>
      </x:c>
      <x:c r="AB20" s="17" t="n">
        <x:f>AG19</x:f>
        <x:v>0</x:v>
      </x:c>
      <x:c r="AC20" s="17" t="n">
        <x:f>AB20*AC$5/12</x:f>
        <x:v>0</x:v>
      </x:c>
      <x:c r="AD20" s="17" t="n">
        <x:f>MIN(AB20+AC20,AD$5)</x:f>
        <x:v>0</x:v>
      </x:c>
      <x:c r="AE20" s="17" t="n">
        <x:f>MIN(MAX(0,AB20+AC20-AD20),MAX(0,$I20-SUM(M20,S20,Y20)))</x:f>
        <x:v>0</x:v>
      </x:c>
      <x:c r="AF20" s="17" t="n">
        <x:f>SUM(AD20,AE20)</x:f>
        <x:v>0</x:v>
      </x:c>
      <x:c r="AG20" s="17" t="n">
        <x:f>MAX(0,AB20+AC20-AF20)</x:f>
        <x:v>0</x:v>
      </x:c>
      <x:c r="AH20" s="17" t="n">
        <x:f>AM19</x:f>
        <x:v>0</x:v>
      </x:c>
      <x:c r="AI20" s="17" t="n">
        <x:f>AH20*AI$5/12</x:f>
        <x:v>0</x:v>
      </x:c>
      <x:c r="AJ20" s="17" t="n">
        <x:f>MIN(AH20+AI20,AJ$5)</x:f>
        <x:v>0</x:v>
      </x:c>
      <x:c r="AK20" s="17" t="n">
        <x:f>MIN(MAX(0,AH20+AI20-AJ20),MAX(0,$I20-SUM(M20,S20,Y20,AE20)))</x:f>
        <x:v>0</x:v>
      </x:c>
      <x:c r="AL20" s="17" t="n">
        <x:f>SUM(AJ20,AK20)</x:f>
        <x:v>0</x:v>
      </x:c>
      <x:c r="AM20" s="17" t="n">
        <x:f>MAX(0,AH20+AI20-AL20)</x:f>
        <x:v>0</x:v>
      </x:c>
      <x:c r="AN20" s="17" t="n">
        <x:f>AS19</x:f>
        <x:v>0</x:v>
      </x:c>
      <x:c r="AO20" s="17" t="n">
        <x:f>AN20*AO$5/12</x:f>
        <x:v>0</x:v>
      </x:c>
      <x:c r="AP20" s="17" t="n">
        <x:f>MIN(AN20+AO20,AP$5)</x:f>
        <x:v>0</x:v>
      </x:c>
      <x:c r="AQ20" s="17" t="n">
        <x:f>MIN(MAX(0,AN20+AO20-AP20),MAX(0,$I20-SUM(M20,S20,Y20,AE20,AK20)))</x:f>
        <x:v>0</x:v>
      </x:c>
      <x:c r="AR20" s="17" t="n">
        <x:f>SUM(AP20,AQ20)</x:f>
        <x:v>0</x:v>
      </x:c>
      <x:c r="AS20" s="17" t="n">
        <x:f>MAX(0,AN20+AO20-AR20)</x:f>
        <x:v>0</x:v>
      </x:c>
    </x:row>
    <x:row r="21" ht="24" customHeight="1">
      <x:c r="A21" s="2" t="n">
        <x:f>12</x:f>
        <x:v>12</x:v>
      </x:c>
      <x:c r="B21" s="17" t="n">
        <x:f>'Monthly budget'!C19</x:f>
        <x:v>115</x:v>
      </x:c>
      <x:c r="C21" s="17" t="n">
        <x:f>'Monthly budget'!D19</x:f>
        <x:v>300</x:v>
      </x:c>
      <x:c r="D21" s="17" t="n">
        <x:f>SUM(J21,P21,V21,AB21,AH21,AN21)</x:f>
        <x:v>3747.7511587891154</x:v>
      </x:c>
      <x:c r="E21" s="17" t="n">
        <x:f>SUM(K21,Q21,W21,AC21,AI21,AO21)</x:f>
        <x:v>74.9550231757823</x:v>
      </x:c>
      <x:c r="F21" s="17" t="n">
        <x:f>SUM(N21,T21,Z21,AF21,AL21,AR21)</x:f>
        <x:v>300</x:v>
      </x:c>
      <x:c r="G21" s="17" t="n">
        <x:f>SUM(O21,U21,AA21,AG21,AM21,AS21)</x:f>
        <x:v>3522.7061819648975</x:v>
      </x:c>
      <x:c r="H21" s="17" t="n">
        <x:f>SUM($E$10:E21)</x:f>
        <x:v>1122.706181964898</x:v>
      </x:c>
      <x:c r="I21" s="17" t="n">
        <x:f>MAX(0,C21-SUM(L21,R21,X21,AD21,AJ21,AP21))</x:f>
        <x:v>150</x:v>
      </x:c>
      <x:c r="J21" s="17" t="n">
        <x:f>O20</x:f>
        <x:v>0</x:v>
      </x:c>
      <x:c r="K21" s="17" t="n">
        <x:f>J21*K$5/12</x:f>
        <x:v>0</x:v>
      </x:c>
      <x:c r="L21" s="17" t="n">
        <x:f>MIN(J21+K21,L$5)</x:f>
        <x:v>0</x:v>
      </x:c>
      <x:c r="M21" s="17" t="n">
        <x:f>MIN(MAX(0,J21+K21-L21),MAX(0,$I21-0))</x:f>
        <x:v>0</x:v>
      </x:c>
      <x:c r="N21" s="17" t="n">
        <x:f>SUM(L21,M21)</x:f>
        <x:v>0</x:v>
      </x:c>
      <x:c r="O21" s="17" t="n">
        <x:f>MAX(0,J21+K21-N21)</x:f>
        <x:v>0</x:v>
      </x:c>
      <x:c r="P21" s="17" t="n">
        <x:f>U20</x:f>
        <x:v>3747.7511587891154</x:v>
      </x:c>
      <x:c r="Q21" s="17" t="n">
        <x:f>P21*Q$5/12</x:f>
        <x:v>74.9550231757823</x:v>
      </x:c>
      <x:c r="R21" s="17" t="n">
        <x:f>MIN(P21+Q21,R$5)</x:f>
        <x:v>150</x:v>
      </x:c>
      <x:c r="S21" s="17" t="n">
        <x:f>MIN(MAX(0,P21+Q21-R21),MAX(0,$I21-SUM(M21)))</x:f>
        <x:v>150</x:v>
      </x:c>
      <x:c r="T21" s="17" t="n">
        <x:f>SUM(R21,S21)</x:f>
        <x:v>300</x:v>
      </x:c>
      <x:c r="U21" s="17" t="n">
        <x:f>MAX(0,P21+Q21-T21)</x:f>
        <x:v>3522.7061819648975</x:v>
      </x:c>
      <x:c r="V21" s="17" t="n">
        <x:f>AA20</x:f>
        <x:v>0</x:v>
      </x:c>
      <x:c r="W21" s="17" t="n">
        <x:f>V21*W$5/12</x:f>
        <x:v>0</x:v>
      </x:c>
      <x:c r="X21" s="17" t="n">
        <x:f>MIN(V21+W21,X$5)</x:f>
        <x:v>0</x:v>
      </x:c>
      <x:c r="Y21" s="17" t="n">
        <x:f>MIN(MAX(0,V21+W21-X21),MAX(0,$I21-SUM(M21,S21)))</x:f>
        <x:v>0</x:v>
      </x:c>
      <x:c r="Z21" s="17" t="n">
        <x:f>SUM(X21,Y21)</x:f>
        <x:v>0</x:v>
      </x:c>
      <x:c r="AA21" s="17" t="n">
        <x:f>MAX(0,V21+W21-Z21)</x:f>
        <x:v>0</x:v>
      </x:c>
      <x:c r="AB21" s="17" t="n">
        <x:f>AG20</x:f>
        <x:v>0</x:v>
      </x:c>
      <x:c r="AC21" s="17" t="n">
        <x:f>AB21*AC$5/12</x:f>
        <x:v>0</x:v>
      </x:c>
      <x:c r="AD21" s="17" t="n">
        <x:f>MIN(AB21+AC21,AD$5)</x:f>
        <x:v>0</x:v>
      </x:c>
      <x:c r="AE21" s="17" t="n">
        <x:f>MIN(MAX(0,AB21+AC21-AD21),MAX(0,$I21-SUM(M21,S21,Y21)))</x:f>
        <x:v>0</x:v>
      </x:c>
      <x:c r="AF21" s="17" t="n">
        <x:f>SUM(AD21,AE21)</x:f>
        <x:v>0</x:v>
      </x:c>
      <x:c r="AG21" s="17" t="n">
        <x:f>MAX(0,AB21+AC21-AF21)</x:f>
        <x:v>0</x:v>
      </x:c>
      <x:c r="AH21" s="17" t="n">
        <x:f>AM20</x:f>
        <x:v>0</x:v>
      </x:c>
      <x:c r="AI21" s="17" t="n">
        <x:f>AH21*AI$5/12</x:f>
        <x:v>0</x:v>
      </x:c>
      <x:c r="AJ21" s="17" t="n">
        <x:f>MIN(AH21+AI21,AJ$5)</x:f>
        <x:v>0</x:v>
      </x:c>
      <x:c r="AK21" s="17" t="n">
        <x:f>MIN(MAX(0,AH21+AI21-AJ21),MAX(0,$I21-SUM(M21,S21,Y21,AE21)))</x:f>
        <x:v>0</x:v>
      </x:c>
      <x:c r="AL21" s="17" t="n">
        <x:f>SUM(AJ21,AK21)</x:f>
        <x:v>0</x:v>
      </x:c>
      <x:c r="AM21" s="17" t="n">
        <x:f>MAX(0,AH21+AI21-AL21)</x:f>
        <x:v>0</x:v>
      </x:c>
      <x:c r="AN21" s="17" t="n">
        <x:f>AS20</x:f>
        <x:v>0</x:v>
      </x:c>
      <x:c r="AO21" s="17" t="n">
        <x:f>AN21*AO$5/12</x:f>
        <x:v>0</x:v>
      </x:c>
      <x:c r="AP21" s="17" t="n">
        <x:f>MIN(AN21+AO21,AP$5)</x:f>
        <x:v>0</x:v>
      </x:c>
      <x:c r="AQ21" s="17" t="n">
        <x:f>MIN(MAX(0,AN21+AO21-AP21),MAX(0,$I21-SUM(M21,S21,Y21,AE21,AK21)))</x:f>
        <x:v>0</x:v>
      </x:c>
      <x:c r="AR21" s="17" t="n">
        <x:f>SUM(AP21,AQ21)</x:f>
        <x:v>0</x:v>
      </x:c>
      <x:c r="AS21" s="17" t="n">
        <x:f>MAX(0,AN21+AO21-AR21)</x:f>
        <x:v>0</x:v>
      </x:c>
    </x:row>
    <x:row r="22" ht="24" customHeight="1">
      <x:c r="A22" s="2" t="n">
        <x:f>13</x:f>
        <x:v>13</x:v>
      </x:c>
      <x:c r="B22" s="17" t="n">
        <x:f>'Monthly budget'!C20</x:f>
        <x:v>115</x:v>
      </x:c>
      <x:c r="C22" s="17" t="n">
        <x:f>'Monthly budget'!D20</x:f>
        <x:v>300</x:v>
      </x:c>
      <x:c r="D22" s="17" t="n">
        <x:f>SUM(J22,P22,V22,AB22,AH22,AN22)</x:f>
        <x:v>3522.7061819648975</x:v>
      </x:c>
      <x:c r="E22" s="17" t="n">
        <x:f>SUM(K22,Q22,W22,AC22,AI22,AO22)</x:f>
        <x:v>70.45412363929795</x:v>
      </x:c>
      <x:c r="F22" s="17" t="n">
        <x:f>SUM(N22,T22,Z22,AF22,AL22,AR22)</x:f>
        <x:v>300</x:v>
      </x:c>
      <x:c r="G22" s="17" t="n">
        <x:f>SUM(O22,U22,AA22,AG22,AM22,AS22)</x:f>
        <x:v>3293.1603056041954</x:v>
      </x:c>
      <x:c r="H22" s="17" t="n">
        <x:f>SUM($E$10:E22)</x:f>
        <x:v>1193.1603056041959</x:v>
      </x:c>
      <x:c r="I22" s="17" t="n">
        <x:f>MAX(0,C22-SUM(L22,R22,X22,AD22,AJ22,AP22))</x:f>
        <x:v>150</x:v>
      </x:c>
      <x:c r="J22" s="17" t="n">
        <x:f>O21</x:f>
        <x:v>0</x:v>
      </x:c>
      <x:c r="K22" s="17" t="n">
        <x:f>J22*K$5/12</x:f>
        <x:v>0</x:v>
      </x:c>
      <x:c r="L22" s="17" t="n">
        <x:f>MIN(J22+K22,L$5)</x:f>
        <x:v>0</x:v>
      </x:c>
      <x:c r="M22" s="17" t="n">
        <x:f>MIN(MAX(0,J22+K22-L22),MAX(0,$I22-0))</x:f>
        <x:v>0</x:v>
      </x:c>
      <x:c r="N22" s="17" t="n">
        <x:f>SUM(L22,M22)</x:f>
        <x:v>0</x:v>
      </x:c>
      <x:c r="O22" s="17" t="n">
        <x:f>MAX(0,J22+K22-N22)</x:f>
        <x:v>0</x:v>
      </x:c>
      <x:c r="P22" s="17" t="n">
        <x:f>U21</x:f>
        <x:v>3522.7061819648975</x:v>
      </x:c>
      <x:c r="Q22" s="17" t="n">
        <x:f>P22*Q$5/12</x:f>
        <x:v>70.45412363929795</x:v>
      </x:c>
      <x:c r="R22" s="17" t="n">
        <x:f>MIN(P22+Q22,R$5)</x:f>
        <x:v>150</x:v>
      </x:c>
      <x:c r="S22" s="17" t="n">
        <x:f>MIN(MAX(0,P22+Q22-R22),MAX(0,$I22-SUM(M22)))</x:f>
        <x:v>150</x:v>
      </x:c>
      <x:c r="T22" s="17" t="n">
        <x:f>SUM(R22,S22)</x:f>
        <x:v>300</x:v>
      </x:c>
      <x:c r="U22" s="17" t="n">
        <x:f>MAX(0,P22+Q22-T22)</x:f>
        <x:v>3293.1603056041954</x:v>
      </x:c>
      <x:c r="V22" s="17" t="n">
        <x:f>AA21</x:f>
        <x:v>0</x:v>
      </x:c>
      <x:c r="W22" s="17" t="n">
        <x:f>V22*W$5/12</x:f>
        <x:v>0</x:v>
      </x:c>
      <x:c r="X22" s="17" t="n">
        <x:f>MIN(V22+W22,X$5)</x:f>
        <x:v>0</x:v>
      </x:c>
      <x:c r="Y22" s="17" t="n">
        <x:f>MIN(MAX(0,V22+W22-X22),MAX(0,$I22-SUM(M22,S22)))</x:f>
        <x:v>0</x:v>
      </x:c>
      <x:c r="Z22" s="17" t="n">
        <x:f>SUM(X22,Y22)</x:f>
        <x:v>0</x:v>
      </x:c>
      <x:c r="AA22" s="17" t="n">
        <x:f>MAX(0,V22+W22-Z22)</x:f>
        <x:v>0</x:v>
      </x:c>
      <x:c r="AB22" s="17" t="n">
        <x:f>AG21</x:f>
        <x:v>0</x:v>
      </x:c>
      <x:c r="AC22" s="17" t="n">
        <x:f>AB22*AC$5/12</x:f>
        <x:v>0</x:v>
      </x:c>
      <x:c r="AD22" s="17" t="n">
        <x:f>MIN(AB22+AC22,AD$5)</x:f>
        <x:v>0</x:v>
      </x:c>
      <x:c r="AE22" s="17" t="n">
        <x:f>MIN(MAX(0,AB22+AC22-AD22),MAX(0,$I22-SUM(M22,S22,Y22)))</x:f>
        <x:v>0</x:v>
      </x:c>
      <x:c r="AF22" s="17" t="n">
        <x:f>SUM(AD22,AE22)</x:f>
        <x:v>0</x:v>
      </x:c>
      <x:c r="AG22" s="17" t="n">
        <x:f>MAX(0,AB22+AC22-AF22)</x:f>
        <x:v>0</x:v>
      </x:c>
      <x:c r="AH22" s="17" t="n">
        <x:f>AM21</x:f>
        <x:v>0</x:v>
      </x:c>
      <x:c r="AI22" s="17" t="n">
        <x:f>AH22*AI$5/12</x:f>
        <x:v>0</x:v>
      </x:c>
      <x:c r="AJ22" s="17" t="n">
        <x:f>MIN(AH22+AI22,AJ$5)</x:f>
        <x:v>0</x:v>
      </x:c>
      <x:c r="AK22" s="17" t="n">
        <x:f>MIN(MAX(0,AH22+AI22-AJ22),MAX(0,$I22-SUM(M22,S22,Y22,AE22)))</x:f>
        <x:v>0</x:v>
      </x:c>
      <x:c r="AL22" s="17" t="n">
        <x:f>SUM(AJ22,AK22)</x:f>
        <x:v>0</x:v>
      </x:c>
      <x:c r="AM22" s="17" t="n">
        <x:f>MAX(0,AH22+AI22-AL22)</x:f>
        <x:v>0</x:v>
      </x:c>
      <x:c r="AN22" s="17" t="n">
        <x:f>AS21</x:f>
        <x:v>0</x:v>
      </x:c>
      <x:c r="AO22" s="17" t="n">
        <x:f>AN22*AO$5/12</x:f>
        <x:v>0</x:v>
      </x:c>
      <x:c r="AP22" s="17" t="n">
        <x:f>MIN(AN22+AO22,AP$5)</x:f>
        <x:v>0</x:v>
      </x:c>
      <x:c r="AQ22" s="17" t="n">
        <x:f>MIN(MAX(0,AN22+AO22-AP22),MAX(0,$I22-SUM(M22,S22,Y22,AE22,AK22)))</x:f>
        <x:v>0</x:v>
      </x:c>
      <x:c r="AR22" s="17" t="n">
        <x:f>SUM(AP22,AQ22)</x:f>
        <x:v>0</x:v>
      </x:c>
      <x:c r="AS22" s="17" t="n">
        <x:f>MAX(0,AN22+AO22-AR22)</x:f>
        <x:v>0</x:v>
      </x:c>
    </x:row>
    <x:row r="23" ht="24" customHeight="1">
      <x:c r="A23" s="2" t="n">
        <x:f>14</x:f>
        <x:v>14</x:v>
      </x:c>
      <x:c r="B23" s="17" t="n">
        <x:f>'Monthly budget'!C21</x:f>
        <x:v>115</x:v>
      </x:c>
      <x:c r="C23" s="17" t="n">
        <x:f>'Monthly budget'!D21</x:f>
        <x:v>300</x:v>
      </x:c>
      <x:c r="D23" s="17" t="n">
        <x:f>SUM(J23,P23,V23,AB23,AH23,AN23)</x:f>
        <x:v>3293.1603056041954</x:v>
      </x:c>
      <x:c r="E23" s="17" t="n">
        <x:f>SUM(K23,Q23,W23,AC23,AI23,AO23)</x:f>
        <x:v>65.8632061120839</x:v>
      </x:c>
      <x:c r="F23" s="17" t="n">
        <x:f>SUM(N23,T23,Z23,AF23,AL23,AR23)</x:f>
        <x:v>300</x:v>
      </x:c>
      <x:c r="G23" s="17" t="n">
        <x:f>SUM(O23,U23,AA23,AG23,AM23,AS23)</x:f>
        <x:v>3059.0235117162792</x:v>
      </x:c>
      <x:c r="H23" s="17" t="n">
        <x:f>SUM($E$10:E23)</x:f>
        <x:v>1259.0235117162797</x:v>
      </x:c>
      <x:c r="I23" s="17" t="n">
        <x:f>MAX(0,C23-SUM(L23,R23,X23,AD23,AJ23,AP23))</x:f>
        <x:v>150</x:v>
      </x:c>
      <x:c r="J23" s="17" t="n">
        <x:f>O22</x:f>
        <x:v>0</x:v>
      </x:c>
      <x:c r="K23" s="17" t="n">
        <x:f>J23*K$5/12</x:f>
        <x:v>0</x:v>
      </x:c>
      <x:c r="L23" s="17" t="n">
        <x:f>MIN(J23+K23,L$5)</x:f>
        <x:v>0</x:v>
      </x:c>
      <x:c r="M23" s="17" t="n">
        <x:f>MIN(MAX(0,J23+K23-L23),MAX(0,$I23-0))</x:f>
        <x:v>0</x:v>
      </x:c>
      <x:c r="N23" s="17" t="n">
        <x:f>SUM(L23,M23)</x:f>
        <x:v>0</x:v>
      </x:c>
      <x:c r="O23" s="17" t="n">
        <x:f>MAX(0,J23+K23-N23)</x:f>
        <x:v>0</x:v>
      </x:c>
      <x:c r="P23" s="17" t="n">
        <x:f>U22</x:f>
        <x:v>3293.1603056041954</x:v>
      </x:c>
      <x:c r="Q23" s="17" t="n">
        <x:f>P23*Q$5/12</x:f>
        <x:v>65.8632061120839</x:v>
      </x:c>
      <x:c r="R23" s="17" t="n">
        <x:f>MIN(P23+Q23,R$5)</x:f>
        <x:v>150</x:v>
      </x:c>
      <x:c r="S23" s="17" t="n">
        <x:f>MIN(MAX(0,P23+Q23-R23),MAX(0,$I23-SUM(M23)))</x:f>
        <x:v>150</x:v>
      </x:c>
      <x:c r="T23" s="17" t="n">
        <x:f>SUM(R23,S23)</x:f>
        <x:v>300</x:v>
      </x:c>
      <x:c r="U23" s="17" t="n">
        <x:f>MAX(0,P23+Q23-T23)</x:f>
        <x:v>3059.0235117162792</x:v>
      </x:c>
      <x:c r="V23" s="17" t="n">
        <x:f>AA22</x:f>
        <x:v>0</x:v>
      </x:c>
      <x:c r="W23" s="17" t="n">
        <x:f>V23*W$5/12</x:f>
        <x:v>0</x:v>
      </x:c>
      <x:c r="X23" s="17" t="n">
        <x:f>MIN(V23+W23,X$5)</x:f>
        <x:v>0</x:v>
      </x:c>
      <x:c r="Y23" s="17" t="n">
        <x:f>MIN(MAX(0,V23+W23-X23),MAX(0,$I23-SUM(M23,S23)))</x:f>
        <x:v>0</x:v>
      </x:c>
      <x:c r="Z23" s="17" t="n">
        <x:f>SUM(X23,Y23)</x:f>
        <x:v>0</x:v>
      </x:c>
      <x:c r="AA23" s="17" t="n">
        <x:f>MAX(0,V23+W23-Z23)</x:f>
        <x:v>0</x:v>
      </x:c>
      <x:c r="AB23" s="17" t="n">
        <x:f>AG22</x:f>
        <x:v>0</x:v>
      </x:c>
      <x:c r="AC23" s="17" t="n">
        <x:f>AB23*AC$5/12</x:f>
        <x:v>0</x:v>
      </x:c>
      <x:c r="AD23" s="17" t="n">
        <x:f>MIN(AB23+AC23,AD$5)</x:f>
        <x:v>0</x:v>
      </x:c>
      <x:c r="AE23" s="17" t="n">
        <x:f>MIN(MAX(0,AB23+AC23-AD23),MAX(0,$I23-SUM(M23,S23,Y23)))</x:f>
        <x:v>0</x:v>
      </x:c>
      <x:c r="AF23" s="17" t="n">
        <x:f>SUM(AD23,AE23)</x:f>
        <x:v>0</x:v>
      </x:c>
      <x:c r="AG23" s="17" t="n">
        <x:f>MAX(0,AB23+AC23-AF23)</x:f>
        <x:v>0</x:v>
      </x:c>
      <x:c r="AH23" s="17" t="n">
        <x:f>AM22</x:f>
        <x:v>0</x:v>
      </x:c>
      <x:c r="AI23" s="17" t="n">
        <x:f>AH23*AI$5/12</x:f>
        <x:v>0</x:v>
      </x:c>
      <x:c r="AJ23" s="17" t="n">
        <x:f>MIN(AH23+AI23,AJ$5)</x:f>
        <x:v>0</x:v>
      </x:c>
      <x:c r="AK23" s="17" t="n">
        <x:f>MIN(MAX(0,AH23+AI23-AJ23),MAX(0,$I23-SUM(M23,S23,Y23,AE23)))</x:f>
        <x:v>0</x:v>
      </x:c>
      <x:c r="AL23" s="17" t="n">
        <x:f>SUM(AJ23,AK23)</x:f>
        <x:v>0</x:v>
      </x:c>
      <x:c r="AM23" s="17" t="n">
        <x:f>MAX(0,AH23+AI23-AL23)</x:f>
        <x:v>0</x:v>
      </x:c>
      <x:c r="AN23" s="17" t="n">
        <x:f>AS22</x:f>
        <x:v>0</x:v>
      </x:c>
      <x:c r="AO23" s="17" t="n">
        <x:f>AN23*AO$5/12</x:f>
        <x:v>0</x:v>
      </x:c>
      <x:c r="AP23" s="17" t="n">
        <x:f>MIN(AN23+AO23,AP$5)</x:f>
        <x:v>0</x:v>
      </x:c>
      <x:c r="AQ23" s="17" t="n">
        <x:f>MIN(MAX(0,AN23+AO23-AP23),MAX(0,$I23-SUM(M23,S23,Y23,AE23,AK23)))</x:f>
        <x:v>0</x:v>
      </x:c>
      <x:c r="AR23" s="17" t="n">
        <x:f>SUM(AP23,AQ23)</x:f>
        <x:v>0</x:v>
      </x:c>
      <x:c r="AS23" s="17" t="n">
        <x:f>MAX(0,AN23+AO23-AR23)</x:f>
        <x:v>0</x:v>
      </x:c>
    </x:row>
    <x:row r="24" ht="24" customHeight="1">
      <x:c r="A24" s="2" t="n">
        <x:f>15</x:f>
        <x:v>15</x:v>
      </x:c>
      <x:c r="B24" s="17" t="n">
        <x:f>'Monthly budget'!C22</x:f>
        <x:v>115</x:v>
      </x:c>
      <x:c r="C24" s="17" t="n">
        <x:f>'Monthly budget'!D22</x:f>
        <x:v>300</x:v>
      </x:c>
      <x:c r="D24" s="17" t="n">
        <x:f>SUM(J24,P24,V24,AB24,AH24,AN24)</x:f>
        <x:v>3059.0235117162792</x:v>
      </x:c>
      <x:c r="E24" s="17" t="n">
        <x:f>SUM(K24,Q24,W24,AC24,AI24,AO24)</x:f>
        <x:v>61.18047023432558</x:v>
      </x:c>
      <x:c r="F24" s="17" t="n">
        <x:f>SUM(N24,T24,Z24,AF24,AL24,AR24)</x:f>
        <x:v>300</x:v>
      </x:c>
      <x:c r="G24" s="17" t="n">
        <x:f>SUM(O24,U24,AA24,AG24,AM24,AS24)</x:f>
        <x:v>2820.203981950605</x:v>
      </x:c>
      <x:c r="H24" s="17" t="n">
        <x:f>SUM($E$10:E24)</x:f>
        <x:v>1320.2039819506053</x:v>
      </x:c>
      <x:c r="I24" s="17" t="n">
        <x:f>MAX(0,C24-SUM(L24,R24,X24,AD24,AJ24,AP24))</x:f>
        <x:v>150</x:v>
      </x:c>
      <x:c r="J24" s="17" t="n">
        <x:f>O23</x:f>
        <x:v>0</x:v>
      </x:c>
      <x:c r="K24" s="17" t="n">
        <x:f>J24*K$5/12</x:f>
        <x:v>0</x:v>
      </x:c>
      <x:c r="L24" s="17" t="n">
        <x:f>MIN(J24+K24,L$5)</x:f>
        <x:v>0</x:v>
      </x:c>
      <x:c r="M24" s="17" t="n">
        <x:f>MIN(MAX(0,J24+K24-L24),MAX(0,$I24-0))</x:f>
        <x:v>0</x:v>
      </x:c>
      <x:c r="N24" s="17" t="n">
        <x:f>SUM(L24,M24)</x:f>
        <x:v>0</x:v>
      </x:c>
      <x:c r="O24" s="17" t="n">
        <x:f>MAX(0,J24+K24-N24)</x:f>
        <x:v>0</x:v>
      </x:c>
      <x:c r="P24" s="17" t="n">
        <x:f>U23</x:f>
        <x:v>3059.0235117162792</x:v>
      </x:c>
      <x:c r="Q24" s="17" t="n">
        <x:f>P24*Q$5/12</x:f>
        <x:v>61.18047023432558</x:v>
      </x:c>
      <x:c r="R24" s="17" t="n">
        <x:f>MIN(P24+Q24,R$5)</x:f>
        <x:v>150</x:v>
      </x:c>
      <x:c r="S24" s="17" t="n">
        <x:f>MIN(MAX(0,P24+Q24-R24),MAX(0,$I24-SUM(M24)))</x:f>
        <x:v>150</x:v>
      </x:c>
      <x:c r="T24" s="17" t="n">
        <x:f>SUM(R24,S24)</x:f>
        <x:v>300</x:v>
      </x:c>
      <x:c r="U24" s="17" t="n">
        <x:f>MAX(0,P24+Q24-T24)</x:f>
        <x:v>2820.203981950605</x:v>
      </x:c>
      <x:c r="V24" s="17" t="n">
        <x:f>AA23</x:f>
        <x:v>0</x:v>
      </x:c>
      <x:c r="W24" s="17" t="n">
        <x:f>V24*W$5/12</x:f>
        <x:v>0</x:v>
      </x:c>
      <x:c r="X24" s="17" t="n">
        <x:f>MIN(V24+W24,X$5)</x:f>
        <x:v>0</x:v>
      </x:c>
      <x:c r="Y24" s="17" t="n">
        <x:f>MIN(MAX(0,V24+W24-X24),MAX(0,$I24-SUM(M24,S24)))</x:f>
        <x:v>0</x:v>
      </x:c>
      <x:c r="Z24" s="17" t="n">
        <x:f>SUM(X24,Y24)</x:f>
        <x:v>0</x:v>
      </x:c>
      <x:c r="AA24" s="17" t="n">
        <x:f>MAX(0,V24+W24-Z24)</x:f>
        <x:v>0</x:v>
      </x:c>
      <x:c r="AB24" s="17" t="n">
        <x:f>AG23</x:f>
        <x:v>0</x:v>
      </x:c>
      <x:c r="AC24" s="17" t="n">
        <x:f>AB24*AC$5/12</x:f>
        <x:v>0</x:v>
      </x:c>
      <x:c r="AD24" s="17" t="n">
        <x:f>MIN(AB24+AC24,AD$5)</x:f>
        <x:v>0</x:v>
      </x:c>
      <x:c r="AE24" s="17" t="n">
        <x:f>MIN(MAX(0,AB24+AC24-AD24),MAX(0,$I24-SUM(M24,S24,Y24)))</x:f>
        <x:v>0</x:v>
      </x:c>
      <x:c r="AF24" s="17" t="n">
        <x:f>SUM(AD24,AE24)</x:f>
        <x:v>0</x:v>
      </x:c>
      <x:c r="AG24" s="17" t="n">
        <x:f>MAX(0,AB24+AC24-AF24)</x:f>
        <x:v>0</x:v>
      </x:c>
      <x:c r="AH24" s="17" t="n">
        <x:f>AM23</x:f>
        <x:v>0</x:v>
      </x:c>
      <x:c r="AI24" s="17" t="n">
        <x:f>AH24*AI$5/12</x:f>
        <x:v>0</x:v>
      </x:c>
      <x:c r="AJ24" s="17" t="n">
        <x:f>MIN(AH24+AI24,AJ$5)</x:f>
        <x:v>0</x:v>
      </x:c>
      <x:c r="AK24" s="17" t="n">
        <x:f>MIN(MAX(0,AH24+AI24-AJ24),MAX(0,$I24-SUM(M24,S24,Y24,AE24)))</x:f>
        <x:v>0</x:v>
      </x:c>
      <x:c r="AL24" s="17" t="n">
        <x:f>SUM(AJ24,AK24)</x:f>
        <x:v>0</x:v>
      </x:c>
      <x:c r="AM24" s="17" t="n">
        <x:f>MAX(0,AH24+AI24-AL24)</x:f>
        <x:v>0</x:v>
      </x:c>
      <x:c r="AN24" s="17" t="n">
        <x:f>AS23</x:f>
        <x:v>0</x:v>
      </x:c>
      <x:c r="AO24" s="17" t="n">
        <x:f>AN24*AO$5/12</x:f>
        <x:v>0</x:v>
      </x:c>
      <x:c r="AP24" s="17" t="n">
        <x:f>MIN(AN24+AO24,AP$5)</x:f>
        <x:v>0</x:v>
      </x:c>
      <x:c r="AQ24" s="17" t="n">
        <x:f>MIN(MAX(0,AN24+AO24-AP24),MAX(0,$I24-SUM(M24,S24,Y24,AE24,AK24)))</x:f>
        <x:v>0</x:v>
      </x:c>
      <x:c r="AR24" s="17" t="n">
        <x:f>SUM(AP24,AQ24)</x:f>
        <x:v>0</x:v>
      </x:c>
      <x:c r="AS24" s="17" t="n">
        <x:f>MAX(0,AN24+AO24-AR24)</x:f>
        <x:v>0</x:v>
      </x:c>
    </x:row>
    <x:row r="25" ht="24" customHeight="1">
      <x:c r="A25" s="2" t="n">
        <x:f>16</x:f>
        <x:v>16</x:v>
      </x:c>
      <x:c r="B25" s="17" t="n">
        <x:f>'Monthly budget'!C23</x:f>
        <x:v>115</x:v>
      </x:c>
      <x:c r="C25" s="17" t="n">
        <x:f>'Monthly budget'!D23</x:f>
        <x:v>300</x:v>
      </x:c>
      <x:c r="D25" s="17" t="n">
        <x:f>SUM(J25,P25,V25,AB25,AH25,AN25)</x:f>
        <x:v>2820.203981950605</x:v>
      </x:c>
      <x:c r="E25" s="17" t="n">
        <x:f>SUM(K25,Q25,W25,AC25,AI25,AO25)</x:f>
        <x:v>56.40407963901209</x:v>
      </x:c>
      <x:c r="F25" s="17" t="n">
        <x:f>SUM(N25,T25,Z25,AF25,AL25,AR25)</x:f>
        <x:v>300</x:v>
      </x:c>
      <x:c r="G25" s="17" t="n">
        <x:f>SUM(O25,U25,AA25,AG25,AM25,AS25)</x:f>
        <x:v>2576.608061589617</x:v>
      </x:c>
      <x:c r="H25" s="17" t="n">
        <x:f>SUM($E$10:E25)</x:f>
        <x:v>1376.6080615896174</x:v>
      </x:c>
      <x:c r="I25" s="17" t="n">
        <x:f>MAX(0,C25-SUM(L25,R25,X25,AD25,AJ25,AP25))</x:f>
        <x:v>150</x:v>
      </x:c>
      <x:c r="J25" s="17" t="n">
        <x:f>O24</x:f>
        <x:v>0</x:v>
      </x:c>
      <x:c r="K25" s="17" t="n">
        <x:f>J25*K$5/12</x:f>
        <x:v>0</x:v>
      </x:c>
      <x:c r="L25" s="17" t="n">
        <x:f>MIN(J25+K25,L$5)</x:f>
        <x:v>0</x:v>
      </x:c>
      <x:c r="M25" s="17" t="n">
        <x:f>MIN(MAX(0,J25+K25-L25),MAX(0,$I25-0))</x:f>
        <x:v>0</x:v>
      </x:c>
      <x:c r="N25" s="17" t="n">
        <x:f>SUM(L25,M25)</x:f>
        <x:v>0</x:v>
      </x:c>
      <x:c r="O25" s="17" t="n">
        <x:f>MAX(0,J25+K25-N25)</x:f>
        <x:v>0</x:v>
      </x:c>
      <x:c r="P25" s="17" t="n">
        <x:f>U24</x:f>
        <x:v>2820.203981950605</x:v>
      </x:c>
      <x:c r="Q25" s="17" t="n">
        <x:f>P25*Q$5/12</x:f>
        <x:v>56.40407963901209</x:v>
      </x:c>
      <x:c r="R25" s="17" t="n">
        <x:f>MIN(P25+Q25,R$5)</x:f>
        <x:v>150</x:v>
      </x:c>
      <x:c r="S25" s="17" t="n">
        <x:f>MIN(MAX(0,P25+Q25-R25),MAX(0,$I25-SUM(M25)))</x:f>
        <x:v>150</x:v>
      </x:c>
      <x:c r="T25" s="17" t="n">
        <x:f>SUM(R25,S25)</x:f>
        <x:v>300</x:v>
      </x:c>
      <x:c r="U25" s="17" t="n">
        <x:f>MAX(0,P25+Q25-T25)</x:f>
        <x:v>2576.608061589617</x:v>
      </x:c>
      <x:c r="V25" s="17" t="n">
        <x:f>AA24</x:f>
        <x:v>0</x:v>
      </x:c>
      <x:c r="W25" s="17" t="n">
        <x:f>V25*W$5/12</x:f>
        <x:v>0</x:v>
      </x:c>
      <x:c r="X25" s="17" t="n">
        <x:f>MIN(V25+W25,X$5)</x:f>
        <x:v>0</x:v>
      </x:c>
      <x:c r="Y25" s="17" t="n">
        <x:f>MIN(MAX(0,V25+W25-X25),MAX(0,$I25-SUM(M25,S25)))</x:f>
        <x:v>0</x:v>
      </x:c>
      <x:c r="Z25" s="17" t="n">
        <x:f>SUM(X25,Y25)</x:f>
        <x:v>0</x:v>
      </x:c>
      <x:c r="AA25" s="17" t="n">
        <x:f>MAX(0,V25+W25-Z25)</x:f>
        <x:v>0</x:v>
      </x:c>
      <x:c r="AB25" s="17" t="n">
        <x:f>AG24</x:f>
        <x:v>0</x:v>
      </x:c>
      <x:c r="AC25" s="17" t="n">
        <x:f>AB25*AC$5/12</x:f>
        <x:v>0</x:v>
      </x:c>
      <x:c r="AD25" s="17" t="n">
        <x:f>MIN(AB25+AC25,AD$5)</x:f>
        <x:v>0</x:v>
      </x:c>
      <x:c r="AE25" s="17" t="n">
        <x:f>MIN(MAX(0,AB25+AC25-AD25),MAX(0,$I25-SUM(M25,S25,Y25)))</x:f>
        <x:v>0</x:v>
      </x:c>
      <x:c r="AF25" s="17" t="n">
        <x:f>SUM(AD25,AE25)</x:f>
        <x:v>0</x:v>
      </x:c>
      <x:c r="AG25" s="17" t="n">
        <x:f>MAX(0,AB25+AC25-AF25)</x:f>
        <x:v>0</x:v>
      </x:c>
      <x:c r="AH25" s="17" t="n">
        <x:f>AM24</x:f>
        <x:v>0</x:v>
      </x:c>
      <x:c r="AI25" s="17" t="n">
        <x:f>AH25*AI$5/12</x:f>
        <x:v>0</x:v>
      </x:c>
      <x:c r="AJ25" s="17" t="n">
        <x:f>MIN(AH25+AI25,AJ$5)</x:f>
        <x:v>0</x:v>
      </x:c>
      <x:c r="AK25" s="17" t="n">
        <x:f>MIN(MAX(0,AH25+AI25-AJ25),MAX(0,$I25-SUM(M25,S25,Y25,AE25)))</x:f>
        <x:v>0</x:v>
      </x:c>
      <x:c r="AL25" s="17" t="n">
        <x:f>SUM(AJ25,AK25)</x:f>
        <x:v>0</x:v>
      </x:c>
      <x:c r="AM25" s="17" t="n">
        <x:f>MAX(0,AH25+AI25-AL25)</x:f>
        <x:v>0</x:v>
      </x:c>
      <x:c r="AN25" s="17" t="n">
        <x:f>AS24</x:f>
        <x:v>0</x:v>
      </x:c>
      <x:c r="AO25" s="17" t="n">
        <x:f>AN25*AO$5/12</x:f>
        <x:v>0</x:v>
      </x:c>
      <x:c r="AP25" s="17" t="n">
        <x:f>MIN(AN25+AO25,AP$5)</x:f>
        <x:v>0</x:v>
      </x:c>
      <x:c r="AQ25" s="17" t="n">
        <x:f>MIN(MAX(0,AN25+AO25-AP25),MAX(0,$I25-SUM(M25,S25,Y25,AE25,AK25)))</x:f>
        <x:v>0</x:v>
      </x:c>
      <x:c r="AR25" s="17" t="n">
        <x:f>SUM(AP25,AQ25)</x:f>
        <x:v>0</x:v>
      </x:c>
      <x:c r="AS25" s="17" t="n">
        <x:f>MAX(0,AN25+AO25-AR25)</x:f>
        <x:v>0</x:v>
      </x:c>
    </x:row>
    <x:row r="26" ht="24" customHeight="1">
      <x:c r="A26" s="2" t="n">
        <x:f>17</x:f>
        <x:v>17</x:v>
      </x:c>
      <x:c r="B26" s="17" t="n">
        <x:f>'Monthly budget'!C24</x:f>
        <x:v>115</x:v>
      </x:c>
      <x:c r="C26" s="17" t="n">
        <x:f>'Monthly budget'!D24</x:f>
        <x:v>300</x:v>
      </x:c>
      <x:c r="D26" s="17" t="n">
        <x:f>SUM(J26,P26,V26,AB26,AH26,AN26)</x:f>
        <x:v>2576.608061589617</x:v>
      </x:c>
      <x:c r="E26" s="17" t="n">
        <x:f>SUM(K26,Q26,W26,AC26,AI26,AO26)</x:f>
        <x:v>51.532161231792344</x:v>
      </x:c>
      <x:c r="F26" s="17" t="n">
        <x:f>SUM(N26,T26,Z26,AF26,AL26,AR26)</x:f>
        <x:v>300</x:v>
      </x:c>
      <x:c r="G26" s="17" t="n">
        <x:f>SUM(O26,U26,AA26,AG26,AM26,AS26)</x:f>
        <x:v>2328.1402228214097</x:v>
      </x:c>
      <x:c r="H26" s="17" t="n">
        <x:f>SUM($E$10:E26)</x:f>
        <x:v>1428.1402228214097</x:v>
      </x:c>
      <x:c r="I26" s="17" t="n">
        <x:f>MAX(0,C26-SUM(L26,R26,X26,AD26,AJ26,AP26))</x:f>
        <x:v>150</x:v>
      </x:c>
      <x:c r="J26" s="17" t="n">
        <x:f>O25</x:f>
        <x:v>0</x:v>
      </x:c>
      <x:c r="K26" s="17" t="n">
        <x:f>J26*K$5/12</x:f>
        <x:v>0</x:v>
      </x:c>
      <x:c r="L26" s="17" t="n">
        <x:f>MIN(J26+K26,L$5)</x:f>
        <x:v>0</x:v>
      </x:c>
      <x:c r="M26" s="17" t="n">
        <x:f>MIN(MAX(0,J26+K26-L26),MAX(0,$I26-0))</x:f>
        <x:v>0</x:v>
      </x:c>
      <x:c r="N26" s="17" t="n">
        <x:f>SUM(L26,M26)</x:f>
        <x:v>0</x:v>
      </x:c>
      <x:c r="O26" s="17" t="n">
        <x:f>MAX(0,J26+K26-N26)</x:f>
        <x:v>0</x:v>
      </x:c>
      <x:c r="P26" s="17" t="n">
        <x:f>U25</x:f>
        <x:v>2576.608061589617</x:v>
      </x:c>
      <x:c r="Q26" s="17" t="n">
        <x:f>P26*Q$5/12</x:f>
        <x:v>51.532161231792344</x:v>
      </x:c>
      <x:c r="R26" s="17" t="n">
        <x:f>MIN(P26+Q26,R$5)</x:f>
        <x:v>150</x:v>
      </x:c>
      <x:c r="S26" s="17" t="n">
        <x:f>MIN(MAX(0,P26+Q26-R26),MAX(0,$I26-SUM(M26)))</x:f>
        <x:v>150</x:v>
      </x:c>
      <x:c r="T26" s="17" t="n">
        <x:f>SUM(R26,S26)</x:f>
        <x:v>300</x:v>
      </x:c>
      <x:c r="U26" s="17" t="n">
        <x:f>MAX(0,P26+Q26-T26)</x:f>
        <x:v>2328.1402228214097</x:v>
      </x:c>
      <x:c r="V26" s="17" t="n">
        <x:f>AA25</x:f>
        <x:v>0</x:v>
      </x:c>
      <x:c r="W26" s="17" t="n">
        <x:f>V26*W$5/12</x:f>
        <x:v>0</x:v>
      </x:c>
      <x:c r="X26" s="17" t="n">
        <x:f>MIN(V26+W26,X$5)</x:f>
        <x:v>0</x:v>
      </x:c>
      <x:c r="Y26" s="17" t="n">
        <x:f>MIN(MAX(0,V26+W26-X26),MAX(0,$I26-SUM(M26,S26)))</x:f>
        <x:v>0</x:v>
      </x:c>
      <x:c r="Z26" s="17" t="n">
        <x:f>SUM(X26,Y26)</x:f>
        <x:v>0</x:v>
      </x:c>
      <x:c r="AA26" s="17" t="n">
        <x:f>MAX(0,V26+W26-Z26)</x:f>
        <x:v>0</x:v>
      </x:c>
      <x:c r="AB26" s="17" t="n">
        <x:f>AG25</x:f>
        <x:v>0</x:v>
      </x:c>
      <x:c r="AC26" s="17" t="n">
        <x:f>AB26*AC$5/12</x:f>
        <x:v>0</x:v>
      </x:c>
      <x:c r="AD26" s="17" t="n">
        <x:f>MIN(AB26+AC26,AD$5)</x:f>
        <x:v>0</x:v>
      </x:c>
      <x:c r="AE26" s="17" t="n">
        <x:f>MIN(MAX(0,AB26+AC26-AD26),MAX(0,$I26-SUM(M26,S26,Y26)))</x:f>
        <x:v>0</x:v>
      </x:c>
      <x:c r="AF26" s="17" t="n">
        <x:f>SUM(AD26,AE26)</x:f>
        <x:v>0</x:v>
      </x:c>
      <x:c r="AG26" s="17" t="n">
        <x:f>MAX(0,AB26+AC26-AF26)</x:f>
        <x:v>0</x:v>
      </x:c>
      <x:c r="AH26" s="17" t="n">
        <x:f>AM25</x:f>
        <x:v>0</x:v>
      </x:c>
      <x:c r="AI26" s="17" t="n">
        <x:f>AH26*AI$5/12</x:f>
        <x:v>0</x:v>
      </x:c>
      <x:c r="AJ26" s="17" t="n">
        <x:f>MIN(AH26+AI26,AJ$5)</x:f>
        <x:v>0</x:v>
      </x:c>
      <x:c r="AK26" s="17" t="n">
        <x:f>MIN(MAX(0,AH26+AI26-AJ26),MAX(0,$I26-SUM(M26,S26,Y26,AE26)))</x:f>
        <x:v>0</x:v>
      </x:c>
      <x:c r="AL26" s="17" t="n">
        <x:f>SUM(AJ26,AK26)</x:f>
        <x:v>0</x:v>
      </x:c>
      <x:c r="AM26" s="17" t="n">
        <x:f>MAX(0,AH26+AI26-AL26)</x:f>
        <x:v>0</x:v>
      </x:c>
      <x:c r="AN26" s="17" t="n">
        <x:f>AS25</x:f>
        <x:v>0</x:v>
      </x:c>
      <x:c r="AO26" s="17" t="n">
        <x:f>AN26*AO$5/12</x:f>
        <x:v>0</x:v>
      </x:c>
      <x:c r="AP26" s="17" t="n">
        <x:f>MIN(AN26+AO26,AP$5)</x:f>
        <x:v>0</x:v>
      </x:c>
      <x:c r="AQ26" s="17" t="n">
        <x:f>MIN(MAX(0,AN26+AO26-AP26),MAX(0,$I26-SUM(M26,S26,Y26,AE26,AK26)))</x:f>
        <x:v>0</x:v>
      </x:c>
      <x:c r="AR26" s="17" t="n">
        <x:f>SUM(AP26,AQ26)</x:f>
        <x:v>0</x:v>
      </x:c>
      <x:c r="AS26" s="17" t="n">
        <x:f>MAX(0,AN26+AO26-AR26)</x:f>
        <x:v>0</x:v>
      </x:c>
    </x:row>
    <x:row r="27" ht="24" customHeight="1">
      <x:c r="A27" s="2" t="n">
        <x:f>18</x:f>
        <x:v>18</x:v>
      </x:c>
      <x:c r="B27" s="17" t="n">
        <x:f>'Monthly budget'!C25</x:f>
        <x:v>115</x:v>
      </x:c>
      <x:c r="C27" s="17" t="n">
        <x:f>'Monthly budget'!D25</x:f>
        <x:v>300</x:v>
      </x:c>
      <x:c r="D27" s="17" t="n">
        <x:f>SUM(J27,P27,V27,AB27,AH27,AN27)</x:f>
        <x:v>2328.1402228214097</x:v>
      </x:c>
      <x:c r="E27" s="17" t="n">
        <x:f>SUM(K27,Q27,W27,AC27,AI27,AO27)</x:f>
        <x:v>46.56280445642819</x:v>
      </x:c>
      <x:c r="F27" s="17" t="n">
        <x:f>SUM(N27,T27,Z27,AF27,AL27,AR27)</x:f>
        <x:v>300</x:v>
      </x:c>
      <x:c r="G27" s="17" t="n">
        <x:f>SUM(O27,U27,AA27,AG27,AM27,AS27)</x:f>
        <x:v>2074.703027277838</x:v>
      </x:c>
      <x:c r="H27" s="17" t="n">
        <x:f>SUM($E$10:E27)</x:f>
        <x:v>1474.703027277838</x:v>
      </x:c>
      <x:c r="I27" s="17" t="n">
        <x:f>MAX(0,C27-SUM(L27,R27,X27,AD27,AJ27,AP27))</x:f>
        <x:v>150</x:v>
      </x:c>
      <x:c r="J27" s="17" t="n">
        <x:f>O26</x:f>
        <x:v>0</x:v>
      </x:c>
      <x:c r="K27" s="17" t="n">
        <x:f>J27*K$5/12</x:f>
        <x:v>0</x:v>
      </x:c>
      <x:c r="L27" s="17" t="n">
        <x:f>MIN(J27+K27,L$5)</x:f>
        <x:v>0</x:v>
      </x:c>
      <x:c r="M27" s="17" t="n">
        <x:f>MIN(MAX(0,J27+K27-L27),MAX(0,$I27-0))</x:f>
        <x:v>0</x:v>
      </x:c>
      <x:c r="N27" s="17" t="n">
        <x:f>SUM(L27,M27)</x:f>
        <x:v>0</x:v>
      </x:c>
      <x:c r="O27" s="17" t="n">
        <x:f>MAX(0,J27+K27-N27)</x:f>
        <x:v>0</x:v>
      </x:c>
      <x:c r="P27" s="17" t="n">
        <x:f>U26</x:f>
        <x:v>2328.1402228214097</x:v>
      </x:c>
      <x:c r="Q27" s="17" t="n">
        <x:f>P27*Q$5/12</x:f>
        <x:v>46.56280445642819</x:v>
      </x:c>
      <x:c r="R27" s="17" t="n">
        <x:f>MIN(P27+Q27,R$5)</x:f>
        <x:v>150</x:v>
      </x:c>
      <x:c r="S27" s="17" t="n">
        <x:f>MIN(MAX(0,P27+Q27-R27),MAX(0,$I27-SUM(M27)))</x:f>
        <x:v>150</x:v>
      </x:c>
      <x:c r="T27" s="17" t="n">
        <x:f>SUM(R27,S27)</x:f>
        <x:v>300</x:v>
      </x:c>
      <x:c r="U27" s="17" t="n">
        <x:f>MAX(0,P27+Q27-T27)</x:f>
        <x:v>2074.703027277838</x:v>
      </x:c>
      <x:c r="V27" s="17" t="n">
        <x:f>AA26</x:f>
        <x:v>0</x:v>
      </x:c>
      <x:c r="W27" s="17" t="n">
        <x:f>V27*W$5/12</x:f>
        <x:v>0</x:v>
      </x:c>
      <x:c r="X27" s="17" t="n">
        <x:f>MIN(V27+W27,X$5)</x:f>
        <x:v>0</x:v>
      </x:c>
      <x:c r="Y27" s="17" t="n">
        <x:f>MIN(MAX(0,V27+W27-X27),MAX(0,$I27-SUM(M27,S27)))</x:f>
        <x:v>0</x:v>
      </x:c>
      <x:c r="Z27" s="17" t="n">
        <x:f>SUM(X27,Y27)</x:f>
        <x:v>0</x:v>
      </x:c>
      <x:c r="AA27" s="17" t="n">
        <x:f>MAX(0,V27+W27-Z27)</x:f>
        <x:v>0</x:v>
      </x:c>
      <x:c r="AB27" s="17" t="n">
        <x:f>AG26</x:f>
        <x:v>0</x:v>
      </x:c>
      <x:c r="AC27" s="17" t="n">
        <x:f>AB27*AC$5/12</x:f>
        <x:v>0</x:v>
      </x:c>
      <x:c r="AD27" s="17" t="n">
        <x:f>MIN(AB27+AC27,AD$5)</x:f>
        <x:v>0</x:v>
      </x:c>
      <x:c r="AE27" s="17" t="n">
        <x:f>MIN(MAX(0,AB27+AC27-AD27),MAX(0,$I27-SUM(M27,S27,Y27)))</x:f>
        <x:v>0</x:v>
      </x:c>
      <x:c r="AF27" s="17" t="n">
        <x:f>SUM(AD27,AE27)</x:f>
        <x:v>0</x:v>
      </x:c>
      <x:c r="AG27" s="17" t="n">
        <x:f>MAX(0,AB27+AC27-AF27)</x:f>
        <x:v>0</x:v>
      </x:c>
      <x:c r="AH27" s="17" t="n">
        <x:f>AM26</x:f>
        <x:v>0</x:v>
      </x:c>
      <x:c r="AI27" s="17" t="n">
        <x:f>AH27*AI$5/12</x:f>
        <x:v>0</x:v>
      </x:c>
      <x:c r="AJ27" s="17" t="n">
        <x:f>MIN(AH27+AI27,AJ$5)</x:f>
        <x:v>0</x:v>
      </x:c>
      <x:c r="AK27" s="17" t="n">
        <x:f>MIN(MAX(0,AH27+AI27-AJ27),MAX(0,$I27-SUM(M27,S27,Y27,AE27)))</x:f>
        <x:v>0</x:v>
      </x:c>
      <x:c r="AL27" s="17" t="n">
        <x:f>SUM(AJ27,AK27)</x:f>
        <x:v>0</x:v>
      </x:c>
      <x:c r="AM27" s="17" t="n">
        <x:f>MAX(0,AH27+AI27-AL27)</x:f>
        <x:v>0</x:v>
      </x:c>
      <x:c r="AN27" s="17" t="n">
        <x:f>AS26</x:f>
        <x:v>0</x:v>
      </x:c>
      <x:c r="AO27" s="17" t="n">
        <x:f>AN27*AO$5/12</x:f>
        <x:v>0</x:v>
      </x:c>
      <x:c r="AP27" s="17" t="n">
        <x:f>MIN(AN27+AO27,AP$5)</x:f>
        <x:v>0</x:v>
      </x:c>
      <x:c r="AQ27" s="17" t="n">
        <x:f>MIN(MAX(0,AN27+AO27-AP27),MAX(0,$I27-SUM(M27,S27,Y27,AE27,AK27)))</x:f>
        <x:v>0</x:v>
      </x:c>
      <x:c r="AR27" s="17" t="n">
        <x:f>SUM(AP27,AQ27)</x:f>
        <x:v>0</x:v>
      </x:c>
      <x:c r="AS27" s="17" t="n">
        <x:f>MAX(0,AN27+AO27-AR27)</x:f>
        <x:v>0</x:v>
      </x:c>
    </x:row>
    <x:row r="28" ht="24" customHeight="1">
      <x:c r="A28" s="2" t="n">
        <x:f>19</x:f>
        <x:v>19</x:v>
      </x:c>
      <x:c r="B28" s="17" t="n">
        <x:f>'Monthly budget'!C26</x:f>
        <x:v>115</x:v>
      </x:c>
      <x:c r="C28" s="17" t="n">
        <x:f>'Monthly budget'!D26</x:f>
        <x:v>300</x:v>
      </x:c>
      <x:c r="D28" s="17" t="n">
        <x:f>SUM(J28,P28,V28,AB28,AH28,AN28)</x:f>
        <x:v>2074.703027277838</x:v>
      </x:c>
      <x:c r="E28" s="17" t="n">
        <x:f>SUM(K28,Q28,W28,AC28,AI28,AO28)</x:f>
        <x:v>41.494060545556756</x:v>
      </x:c>
      <x:c r="F28" s="17" t="n">
        <x:f>SUM(N28,T28,Z28,AF28,AL28,AR28)</x:f>
        <x:v>300</x:v>
      </x:c>
      <x:c r="G28" s="17" t="n">
        <x:f>SUM(O28,U28,AA28,AG28,AM28,AS28)</x:f>
        <x:v>1816.1970878233947</x:v>
      </x:c>
      <x:c r="H28" s="17" t="n">
        <x:f>SUM($E$10:E28)</x:f>
        <x:v>1516.1970878233947</x:v>
      </x:c>
      <x:c r="I28" s="17" t="n">
        <x:f>MAX(0,C28-SUM(L28,R28,X28,AD28,AJ28,AP28))</x:f>
        <x:v>150</x:v>
      </x:c>
      <x:c r="J28" s="17" t="n">
        <x:f>O27</x:f>
        <x:v>0</x:v>
      </x:c>
      <x:c r="K28" s="17" t="n">
        <x:f>J28*K$5/12</x:f>
        <x:v>0</x:v>
      </x:c>
      <x:c r="L28" s="17" t="n">
        <x:f>MIN(J28+K28,L$5)</x:f>
        <x:v>0</x:v>
      </x:c>
      <x:c r="M28" s="17" t="n">
        <x:f>MIN(MAX(0,J28+K28-L28),MAX(0,$I28-0))</x:f>
        <x:v>0</x:v>
      </x:c>
      <x:c r="N28" s="17" t="n">
        <x:f>SUM(L28,M28)</x:f>
        <x:v>0</x:v>
      </x:c>
      <x:c r="O28" s="17" t="n">
        <x:f>MAX(0,J28+K28-N28)</x:f>
        <x:v>0</x:v>
      </x:c>
      <x:c r="P28" s="17" t="n">
        <x:f>U27</x:f>
        <x:v>2074.703027277838</x:v>
      </x:c>
      <x:c r="Q28" s="17" t="n">
        <x:f>P28*Q$5/12</x:f>
        <x:v>41.494060545556756</x:v>
      </x:c>
      <x:c r="R28" s="17" t="n">
        <x:f>MIN(P28+Q28,R$5)</x:f>
        <x:v>150</x:v>
      </x:c>
      <x:c r="S28" s="17" t="n">
        <x:f>MIN(MAX(0,P28+Q28-R28),MAX(0,$I28-SUM(M28)))</x:f>
        <x:v>150</x:v>
      </x:c>
      <x:c r="T28" s="17" t="n">
        <x:f>SUM(R28,S28)</x:f>
        <x:v>300</x:v>
      </x:c>
      <x:c r="U28" s="17" t="n">
        <x:f>MAX(0,P28+Q28-T28)</x:f>
        <x:v>1816.1970878233947</x:v>
      </x:c>
      <x:c r="V28" s="17" t="n">
        <x:f>AA27</x:f>
        <x:v>0</x:v>
      </x:c>
      <x:c r="W28" s="17" t="n">
        <x:f>V28*W$5/12</x:f>
        <x:v>0</x:v>
      </x:c>
      <x:c r="X28" s="17" t="n">
        <x:f>MIN(V28+W28,X$5)</x:f>
        <x:v>0</x:v>
      </x:c>
      <x:c r="Y28" s="17" t="n">
        <x:f>MIN(MAX(0,V28+W28-X28),MAX(0,$I28-SUM(M28,S28)))</x:f>
        <x:v>0</x:v>
      </x:c>
      <x:c r="Z28" s="17" t="n">
        <x:f>SUM(X28,Y28)</x:f>
        <x:v>0</x:v>
      </x:c>
      <x:c r="AA28" s="17" t="n">
        <x:f>MAX(0,V28+W28-Z28)</x:f>
        <x:v>0</x:v>
      </x:c>
      <x:c r="AB28" s="17" t="n">
        <x:f>AG27</x:f>
        <x:v>0</x:v>
      </x:c>
      <x:c r="AC28" s="17" t="n">
        <x:f>AB28*AC$5/12</x:f>
        <x:v>0</x:v>
      </x:c>
      <x:c r="AD28" s="17" t="n">
        <x:f>MIN(AB28+AC28,AD$5)</x:f>
        <x:v>0</x:v>
      </x:c>
      <x:c r="AE28" s="17" t="n">
        <x:f>MIN(MAX(0,AB28+AC28-AD28),MAX(0,$I28-SUM(M28,S28,Y28)))</x:f>
        <x:v>0</x:v>
      </x:c>
      <x:c r="AF28" s="17" t="n">
        <x:f>SUM(AD28,AE28)</x:f>
        <x:v>0</x:v>
      </x:c>
      <x:c r="AG28" s="17" t="n">
        <x:f>MAX(0,AB28+AC28-AF28)</x:f>
        <x:v>0</x:v>
      </x:c>
      <x:c r="AH28" s="17" t="n">
        <x:f>AM27</x:f>
        <x:v>0</x:v>
      </x:c>
      <x:c r="AI28" s="17" t="n">
        <x:f>AH28*AI$5/12</x:f>
        <x:v>0</x:v>
      </x:c>
      <x:c r="AJ28" s="17" t="n">
        <x:f>MIN(AH28+AI28,AJ$5)</x:f>
        <x:v>0</x:v>
      </x:c>
      <x:c r="AK28" s="17" t="n">
        <x:f>MIN(MAX(0,AH28+AI28-AJ28),MAX(0,$I28-SUM(M28,S28,Y28,AE28)))</x:f>
        <x:v>0</x:v>
      </x:c>
      <x:c r="AL28" s="17" t="n">
        <x:f>SUM(AJ28,AK28)</x:f>
        <x:v>0</x:v>
      </x:c>
      <x:c r="AM28" s="17" t="n">
        <x:f>MAX(0,AH28+AI28-AL28)</x:f>
        <x:v>0</x:v>
      </x:c>
      <x:c r="AN28" s="17" t="n">
        <x:f>AS27</x:f>
        <x:v>0</x:v>
      </x:c>
      <x:c r="AO28" s="17" t="n">
        <x:f>AN28*AO$5/12</x:f>
        <x:v>0</x:v>
      </x:c>
      <x:c r="AP28" s="17" t="n">
        <x:f>MIN(AN28+AO28,AP$5)</x:f>
        <x:v>0</x:v>
      </x:c>
      <x:c r="AQ28" s="17" t="n">
        <x:f>MIN(MAX(0,AN28+AO28-AP28),MAX(0,$I28-SUM(M28,S28,Y28,AE28,AK28)))</x:f>
        <x:v>0</x:v>
      </x:c>
      <x:c r="AR28" s="17" t="n">
        <x:f>SUM(AP28,AQ28)</x:f>
        <x:v>0</x:v>
      </x:c>
      <x:c r="AS28" s="17" t="n">
        <x:f>MAX(0,AN28+AO28-AR28)</x:f>
        <x:v>0</x:v>
      </x:c>
    </x:row>
    <x:row r="29" ht="24" customHeight="1">
      <x:c r="A29" s="2" t="n">
        <x:f>20</x:f>
        <x:v>20</x:v>
      </x:c>
      <x:c r="B29" s="17" t="n">
        <x:f>'Monthly budget'!C27</x:f>
        <x:v>115</x:v>
      </x:c>
      <x:c r="C29" s="17" t="n">
        <x:f>'Monthly budget'!D27</x:f>
        <x:v>300</x:v>
      </x:c>
      <x:c r="D29" s="17" t="n">
        <x:f>SUM(J29,P29,V29,AB29,AH29,AN29)</x:f>
        <x:v>1816.1970878233947</x:v>
      </x:c>
      <x:c r="E29" s="17" t="n">
        <x:f>SUM(K29,Q29,W29,AC29,AI29,AO29)</x:f>
        <x:v>36.323941756467896</x:v>
      </x:c>
      <x:c r="F29" s="17" t="n">
        <x:f>SUM(N29,T29,Z29,AF29,AL29,AR29)</x:f>
        <x:v>300</x:v>
      </x:c>
      <x:c r="G29" s="17" t="n">
        <x:f>SUM(O29,U29,AA29,AG29,AM29,AS29)</x:f>
        <x:v>1552.5210295798627</x:v>
      </x:c>
      <x:c r="H29" s="17" t="n">
        <x:f>SUM($E$10:E29)</x:f>
        <x:v>1552.5210295798627</x:v>
      </x:c>
      <x:c r="I29" s="17" t="n">
        <x:f>MAX(0,C29-SUM(L29,R29,X29,AD29,AJ29,AP29))</x:f>
        <x:v>150</x:v>
      </x:c>
      <x:c r="J29" s="17" t="n">
        <x:f>O28</x:f>
        <x:v>0</x:v>
      </x:c>
      <x:c r="K29" s="17" t="n">
        <x:f>J29*K$5/12</x:f>
        <x:v>0</x:v>
      </x:c>
      <x:c r="L29" s="17" t="n">
        <x:f>MIN(J29+K29,L$5)</x:f>
        <x:v>0</x:v>
      </x:c>
      <x:c r="M29" s="17" t="n">
        <x:f>MIN(MAX(0,J29+K29-L29),MAX(0,$I29-0))</x:f>
        <x:v>0</x:v>
      </x:c>
      <x:c r="N29" s="17" t="n">
        <x:f>SUM(L29,M29)</x:f>
        <x:v>0</x:v>
      </x:c>
      <x:c r="O29" s="17" t="n">
        <x:f>MAX(0,J29+K29-N29)</x:f>
        <x:v>0</x:v>
      </x:c>
      <x:c r="P29" s="17" t="n">
        <x:f>U28</x:f>
        <x:v>1816.1970878233947</x:v>
      </x:c>
      <x:c r="Q29" s="17" t="n">
        <x:f>P29*Q$5/12</x:f>
        <x:v>36.323941756467896</x:v>
      </x:c>
      <x:c r="R29" s="17" t="n">
        <x:f>MIN(P29+Q29,R$5)</x:f>
        <x:v>150</x:v>
      </x:c>
      <x:c r="S29" s="17" t="n">
        <x:f>MIN(MAX(0,P29+Q29-R29),MAX(0,$I29-SUM(M29)))</x:f>
        <x:v>150</x:v>
      </x:c>
      <x:c r="T29" s="17" t="n">
        <x:f>SUM(R29,S29)</x:f>
        <x:v>300</x:v>
      </x:c>
      <x:c r="U29" s="17" t="n">
        <x:f>MAX(0,P29+Q29-T29)</x:f>
        <x:v>1552.5210295798627</x:v>
      </x:c>
      <x:c r="V29" s="17" t="n">
        <x:f>AA28</x:f>
        <x:v>0</x:v>
      </x:c>
      <x:c r="W29" s="17" t="n">
        <x:f>V29*W$5/12</x:f>
        <x:v>0</x:v>
      </x:c>
      <x:c r="X29" s="17" t="n">
        <x:f>MIN(V29+W29,X$5)</x:f>
        <x:v>0</x:v>
      </x:c>
      <x:c r="Y29" s="17" t="n">
        <x:f>MIN(MAX(0,V29+W29-X29),MAX(0,$I29-SUM(M29,S29)))</x:f>
        <x:v>0</x:v>
      </x:c>
      <x:c r="Z29" s="17" t="n">
        <x:f>SUM(X29,Y29)</x:f>
        <x:v>0</x:v>
      </x:c>
      <x:c r="AA29" s="17" t="n">
        <x:f>MAX(0,V29+W29-Z29)</x:f>
        <x:v>0</x:v>
      </x:c>
      <x:c r="AB29" s="17" t="n">
        <x:f>AG28</x:f>
        <x:v>0</x:v>
      </x:c>
      <x:c r="AC29" s="17" t="n">
        <x:f>AB29*AC$5/12</x:f>
        <x:v>0</x:v>
      </x:c>
      <x:c r="AD29" s="17" t="n">
        <x:f>MIN(AB29+AC29,AD$5)</x:f>
        <x:v>0</x:v>
      </x:c>
      <x:c r="AE29" s="17" t="n">
        <x:f>MIN(MAX(0,AB29+AC29-AD29),MAX(0,$I29-SUM(M29,S29,Y29)))</x:f>
        <x:v>0</x:v>
      </x:c>
      <x:c r="AF29" s="17" t="n">
        <x:f>SUM(AD29,AE29)</x:f>
        <x:v>0</x:v>
      </x:c>
      <x:c r="AG29" s="17" t="n">
        <x:f>MAX(0,AB29+AC29-AF29)</x:f>
        <x:v>0</x:v>
      </x:c>
      <x:c r="AH29" s="17" t="n">
        <x:f>AM28</x:f>
        <x:v>0</x:v>
      </x:c>
      <x:c r="AI29" s="17" t="n">
        <x:f>AH29*AI$5/12</x:f>
        <x:v>0</x:v>
      </x:c>
      <x:c r="AJ29" s="17" t="n">
        <x:f>MIN(AH29+AI29,AJ$5)</x:f>
        <x:v>0</x:v>
      </x:c>
      <x:c r="AK29" s="17" t="n">
        <x:f>MIN(MAX(0,AH29+AI29-AJ29),MAX(0,$I29-SUM(M29,S29,Y29,AE29)))</x:f>
        <x:v>0</x:v>
      </x:c>
      <x:c r="AL29" s="17" t="n">
        <x:f>SUM(AJ29,AK29)</x:f>
        <x:v>0</x:v>
      </x:c>
      <x:c r="AM29" s="17" t="n">
        <x:f>MAX(0,AH29+AI29-AL29)</x:f>
        <x:v>0</x:v>
      </x:c>
      <x:c r="AN29" s="17" t="n">
        <x:f>AS28</x:f>
        <x:v>0</x:v>
      </x:c>
      <x:c r="AO29" s="17" t="n">
        <x:f>AN29*AO$5/12</x:f>
        <x:v>0</x:v>
      </x:c>
      <x:c r="AP29" s="17" t="n">
        <x:f>MIN(AN29+AO29,AP$5)</x:f>
        <x:v>0</x:v>
      </x:c>
      <x:c r="AQ29" s="17" t="n">
        <x:f>MIN(MAX(0,AN29+AO29-AP29),MAX(0,$I29-SUM(M29,S29,Y29,AE29,AK29)))</x:f>
        <x:v>0</x:v>
      </x:c>
      <x:c r="AR29" s="17" t="n">
        <x:f>SUM(AP29,AQ29)</x:f>
        <x:v>0</x:v>
      </x:c>
      <x:c r="AS29" s="17" t="n">
        <x:f>MAX(0,AN29+AO29-AR29)</x:f>
        <x:v>0</x:v>
      </x:c>
    </x:row>
    <x:row r="30" ht="24" customHeight="1">
      <x:c r="A30" s="2" t="n">
        <x:f>21</x:f>
        <x:v>21</x:v>
      </x:c>
      <x:c r="B30" s="17" t="n">
        <x:f>'Monthly budget'!C28</x:f>
        <x:v>115</x:v>
      </x:c>
      <x:c r="C30" s="17" t="n">
        <x:f>'Monthly budget'!D28</x:f>
        <x:v>300</x:v>
      </x:c>
      <x:c r="D30" s="17" t="n">
        <x:f>SUM(J30,P30,V30,AB30,AH30,AN30)</x:f>
        <x:v>1552.5210295798627</x:v>
      </x:c>
      <x:c r="E30" s="17" t="n">
        <x:f>SUM(K30,Q30,W30,AC30,AI30,AO30)</x:f>
        <x:v>31.050420591597256</x:v>
      </x:c>
      <x:c r="F30" s="17" t="n">
        <x:f>SUM(N30,T30,Z30,AF30,AL30,AR30)</x:f>
        <x:v>300</x:v>
      </x:c>
      <x:c r="G30" s="17" t="n">
        <x:f>SUM(O30,U30,AA30,AG30,AM30,AS30)</x:f>
        <x:v>1283.57145017146</x:v>
      </x:c>
      <x:c r="H30" s="17" t="n">
        <x:f>SUM($E$10:E30)</x:f>
        <x:v>1583.57145017146</x:v>
      </x:c>
      <x:c r="I30" s="17" t="n">
        <x:f>MAX(0,C30-SUM(L30,R30,X30,AD30,AJ30,AP30))</x:f>
        <x:v>150</x:v>
      </x:c>
      <x:c r="J30" s="17" t="n">
        <x:f>O29</x:f>
        <x:v>0</x:v>
      </x:c>
      <x:c r="K30" s="17" t="n">
        <x:f>J30*K$5/12</x:f>
        <x:v>0</x:v>
      </x:c>
      <x:c r="L30" s="17" t="n">
        <x:f>MIN(J30+K30,L$5)</x:f>
        <x:v>0</x:v>
      </x:c>
      <x:c r="M30" s="17" t="n">
        <x:f>MIN(MAX(0,J30+K30-L30),MAX(0,$I30-0))</x:f>
        <x:v>0</x:v>
      </x:c>
      <x:c r="N30" s="17" t="n">
        <x:f>SUM(L30,M30)</x:f>
        <x:v>0</x:v>
      </x:c>
      <x:c r="O30" s="17" t="n">
        <x:f>MAX(0,J30+K30-N30)</x:f>
        <x:v>0</x:v>
      </x:c>
      <x:c r="P30" s="17" t="n">
        <x:f>U29</x:f>
        <x:v>1552.5210295798627</x:v>
      </x:c>
      <x:c r="Q30" s="17" t="n">
        <x:f>P30*Q$5/12</x:f>
        <x:v>31.050420591597256</x:v>
      </x:c>
      <x:c r="R30" s="17" t="n">
        <x:f>MIN(P30+Q30,R$5)</x:f>
        <x:v>150</x:v>
      </x:c>
      <x:c r="S30" s="17" t="n">
        <x:f>MIN(MAX(0,P30+Q30-R30),MAX(0,$I30-SUM(M30)))</x:f>
        <x:v>150</x:v>
      </x:c>
      <x:c r="T30" s="17" t="n">
        <x:f>SUM(R30,S30)</x:f>
        <x:v>300</x:v>
      </x:c>
      <x:c r="U30" s="17" t="n">
        <x:f>MAX(0,P30+Q30-T30)</x:f>
        <x:v>1283.57145017146</x:v>
      </x:c>
      <x:c r="V30" s="17" t="n">
        <x:f>AA29</x:f>
        <x:v>0</x:v>
      </x:c>
      <x:c r="W30" s="17" t="n">
        <x:f>V30*W$5/12</x:f>
        <x:v>0</x:v>
      </x:c>
      <x:c r="X30" s="17" t="n">
        <x:f>MIN(V30+W30,X$5)</x:f>
        <x:v>0</x:v>
      </x:c>
      <x:c r="Y30" s="17" t="n">
        <x:f>MIN(MAX(0,V30+W30-X30),MAX(0,$I30-SUM(M30,S30)))</x:f>
        <x:v>0</x:v>
      </x:c>
      <x:c r="Z30" s="17" t="n">
        <x:f>SUM(X30,Y30)</x:f>
        <x:v>0</x:v>
      </x:c>
      <x:c r="AA30" s="17" t="n">
        <x:f>MAX(0,V30+W30-Z30)</x:f>
        <x:v>0</x:v>
      </x:c>
      <x:c r="AB30" s="17" t="n">
        <x:f>AG29</x:f>
        <x:v>0</x:v>
      </x:c>
      <x:c r="AC30" s="17" t="n">
        <x:f>AB30*AC$5/12</x:f>
        <x:v>0</x:v>
      </x:c>
      <x:c r="AD30" s="17" t="n">
        <x:f>MIN(AB30+AC30,AD$5)</x:f>
        <x:v>0</x:v>
      </x:c>
      <x:c r="AE30" s="17" t="n">
        <x:f>MIN(MAX(0,AB30+AC30-AD30),MAX(0,$I30-SUM(M30,S30,Y30)))</x:f>
        <x:v>0</x:v>
      </x:c>
      <x:c r="AF30" s="17" t="n">
        <x:f>SUM(AD30,AE30)</x:f>
        <x:v>0</x:v>
      </x:c>
      <x:c r="AG30" s="17" t="n">
        <x:f>MAX(0,AB30+AC30-AF30)</x:f>
        <x:v>0</x:v>
      </x:c>
      <x:c r="AH30" s="17" t="n">
        <x:f>AM29</x:f>
        <x:v>0</x:v>
      </x:c>
      <x:c r="AI30" s="17" t="n">
        <x:f>AH30*AI$5/12</x:f>
        <x:v>0</x:v>
      </x:c>
      <x:c r="AJ30" s="17" t="n">
        <x:f>MIN(AH30+AI30,AJ$5)</x:f>
        <x:v>0</x:v>
      </x:c>
      <x:c r="AK30" s="17" t="n">
        <x:f>MIN(MAX(0,AH30+AI30-AJ30),MAX(0,$I30-SUM(M30,S30,Y30,AE30)))</x:f>
        <x:v>0</x:v>
      </x:c>
      <x:c r="AL30" s="17" t="n">
        <x:f>SUM(AJ30,AK30)</x:f>
        <x:v>0</x:v>
      </x:c>
      <x:c r="AM30" s="17" t="n">
        <x:f>MAX(0,AH30+AI30-AL30)</x:f>
        <x:v>0</x:v>
      </x:c>
      <x:c r="AN30" s="17" t="n">
        <x:f>AS29</x:f>
        <x:v>0</x:v>
      </x:c>
      <x:c r="AO30" s="17" t="n">
        <x:f>AN30*AO$5/12</x:f>
        <x:v>0</x:v>
      </x:c>
      <x:c r="AP30" s="17" t="n">
        <x:f>MIN(AN30+AO30,AP$5)</x:f>
        <x:v>0</x:v>
      </x:c>
      <x:c r="AQ30" s="17" t="n">
        <x:f>MIN(MAX(0,AN30+AO30-AP30),MAX(0,$I30-SUM(M30,S30,Y30,AE30,AK30)))</x:f>
        <x:v>0</x:v>
      </x:c>
      <x:c r="AR30" s="17" t="n">
        <x:f>SUM(AP30,AQ30)</x:f>
        <x:v>0</x:v>
      </x:c>
      <x:c r="AS30" s="17" t="n">
        <x:f>MAX(0,AN30+AO30-AR30)</x:f>
        <x:v>0</x:v>
      </x:c>
    </x:row>
    <x:row r="31" ht="24" customHeight="1">
      <x:c r="A31" s="2" t="n">
        <x:f>22</x:f>
        <x:v>22</x:v>
      </x:c>
      <x:c r="B31" s="17" t="n">
        <x:f>'Monthly budget'!C29</x:f>
        <x:v>115</x:v>
      </x:c>
      <x:c r="C31" s="17" t="n">
        <x:f>'Monthly budget'!D29</x:f>
        <x:v>300</x:v>
      </x:c>
      <x:c r="D31" s="17" t="n">
        <x:f>SUM(J31,P31,V31,AB31,AH31,AN31)</x:f>
        <x:v>1283.57145017146</x:v>
      </x:c>
      <x:c r="E31" s="17" t="n">
        <x:f>SUM(K31,Q31,W31,AC31,AI31,AO31)</x:f>
        <x:v>25.671429003429196</x:v>
      </x:c>
      <x:c r="F31" s="17" t="n">
        <x:f>SUM(N31,T31,Z31,AF31,AL31,AR31)</x:f>
        <x:v>300</x:v>
      </x:c>
      <x:c r="G31" s="17" t="n">
        <x:f>SUM(O31,U31,AA31,AG31,AM31,AS31)</x:f>
        <x:v>1009.2428791748891</x:v>
      </x:c>
      <x:c r="H31" s="17" t="n">
        <x:f>SUM($E$10:E31)</x:f>
        <x:v>1609.2428791748891</x:v>
      </x:c>
      <x:c r="I31" s="17" t="n">
        <x:f>MAX(0,C31-SUM(L31,R31,X31,AD31,AJ31,AP31))</x:f>
        <x:v>150</x:v>
      </x:c>
      <x:c r="J31" s="17" t="n">
        <x:f>O30</x:f>
        <x:v>0</x:v>
      </x:c>
      <x:c r="K31" s="17" t="n">
        <x:f>J31*K$5/12</x:f>
        <x:v>0</x:v>
      </x:c>
      <x:c r="L31" s="17" t="n">
        <x:f>MIN(J31+K31,L$5)</x:f>
        <x:v>0</x:v>
      </x:c>
      <x:c r="M31" s="17" t="n">
        <x:f>MIN(MAX(0,J31+K31-L31),MAX(0,$I31-0))</x:f>
        <x:v>0</x:v>
      </x:c>
      <x:c r="N31" s="17" t="n">
        <x:f>SUM(L31,M31)</x:f>
        <x:v>0</x:v>
      </x:c>
      <x:c r="O31" s="17" t="n">
        <x:f>MAX(0,J31+K31-N31)</x:f>
        <x:v>0</x:v>
      </x:c>
      <x:c r="P31" s="17" t="n">
        <x:f>U30</x:f>
        <x:v>1283.57145017146</x:v>
      </x:c>
      <x:c r="Q31" s="17" t="n">
        <x:f>P31*Q$5/12</x:f>
        <x:v>25.671429003429196</x:v>
      </x:c>
      <x:c r="R31" s="17" t="n">
        <x:f>MIN(P31+Q31,R$5)</x:f>
        <x:v>150</x:v>
      </x:c>
      <x:c r="S31" s="17" t="n">
        <x:f>MIN(MAX(0,P31+Q31-R31),MAX(0,$I31-SUM(M31)))</x:f>
        <x:v>150</x:v>
      </x:c>
      <x:c r="T31" s="17" t="n">
        <x:f>SUM(R31,S31)</x:f>
        <x:v>300</x:v>
      </x:c>
      <x:c r="U31" s="17" t="n">
        <x:f>MAX(0,P31+Q31-T31)</x:f>
        <x:v>1009.2428791748891</x:v>
      </x:c>
      <x:c r="V31" s="17" t="n">
        <x:f>AA30</x:f>
        <x:v>0</x:v>
      </x:c>
      <x:c r="W31" s="17" t="n">
        <x:f>V31*W$5/12</x:f>
        <x:v>0</x:v>
      </x:c>
      <x:c r="X31" s="17" t="n">
        <x:f>MIN(V31+W31,X$5)</x:f>
        <x:v>0</x:v>
      </x:c>
      <x:c r="Y31" s="17" t="n">
        <x:f>MIN(MAX(0,V31+W31-X31),MAX(0,$I31-SUM(M31,S31)))</x:f>
        <x:v>0</x:v>
      </x:c>
      <x:c r="Z31" s="17" t="n">
        <x:f>SUM(X31,Y31)</x:f>
        <x:v>0</x:v>
      </x:c>
      <x:c r="AA31" s="17" t="n">
        <x:f>MAX(0,V31+W31-Z31)</x:f>
        <x:v>0</x:v>
      </x:c>
      <x:c r="AB31" s="17" t="n">
        <x:f>AG30</x:f>
        <x:v>0</x:v>
      </x:c>
      <x:c r="AC31" s="17" t="n">
        <x:f>AB31*AC$5/12</x:f>
        <x:v>0</x:v>
      </x:c>
      <x:c r="AD31" s="17" t="n">
        <x:f>MIN(AB31+AC31,AD$5)</x:f>
        <x:v>0</x:v>
      </x:c>
      <x:c r="AE31" s="17" t="n">
        <x:f>MIN(MAX(0,AB31+AC31-AD31),MAX(0,$I31-SUM(M31,S31,Y31)))</x:f>
        <x:v>0</x:v>
      </x:c>
      <x:c r="AF31" s="17" t="n">
        <x:f>SUM(AD31,AE31)</x:f>
        <x:v>0</x:v>
      </x:c>
      <x:c r="AG31" s="17" t="n">
        <x:f>MAX(0,AB31+AC31-AF31)</x:f>
        <x:v>0</x:v>
      </x:c>
      <x:c r="AH31" s="17" t="n">
        <x:f>AM30</x:f>
        <x:v>0</x:v>
      </x:c>
      <x:c r="AI31" s="17" t="n">
        <x:f>AH31*AI$5/12</x:f>
        <x:v>0</x:v>
      </x:c>
      <x:c r="AJ31" s="17" t="n">
        <x:f>MIN(AH31+AI31,AJ$5)</x:f>
        <x:v>0</x:v>
      </x:c>
      <x:c r="AK31" s="17" t="n">
        <x:f>MIN(MAX(0,AH31+AI31-AJ31),MAX(0,$I31-SUM(M31,S31,Y31,AE31)))</x:f>
        <x:v>0</x:v>
      </x:c>
      <x:c r="AL31" s="17" t="n">
        <x:f>SUM(AJ31,AK31)</x:f>
        <x:v>0</x:v>
      </x:c>
      <x:c r="AM31" s="17" t="n">
        <x:f>MAX(0,AH31+AI31-AL31)</x:f>
        <x:v>0</x:v>
      </x:c>
      <x:c r="AN31" s="17" t="n">
        <x:f>AS30</x:f>
        <x:v>0</x:v>
      </x:c>
      <x:c r="AO31" s="17" t="n">
        <x:f>AN31*AO$5/12</x:f>
        <x:v>0</x:v>
      </x:c>
      <x:c r="AP31" s="17" t="n">
        <x:f>MIN(AN31+AO31,AP$5)</x:f>
        <x:v>0</x:v>
      </x:c>
      <x:c r="AQ31" s="17" t="n">
        <x:f>MIN(MAX(0,AN31+AO31-AP31),MAX(0,$I31-SUM(M31,S31,Y31,AE31,AK31)))</x:f>
        <x:v>0</x:v>
      </x:c>
      <x:c r="AR31" s="17" t="n">
        <x:f>SUM(AP31,AQ31)</x:f>
        <x:v>0</x:v>
      </x:c>
      <x:c r="AS31" s="17" t="n">
        <x:f>MAX(0,AN31+AO31-AR31)</x:f>
        <x:v>0</x:v>
      </x:c>
    </x:row>
    <x:row r="32" ht="24" customHeight="1">
      <x:c r="A32" s="2" t="n">
        <x:f>23</x:f>
        <x:v>23</x:v>
      </x:c>
      <x:c r="B32" s="17" t="n">
        <x:f>'Monthly budget'!C30</x:f>
        <x:v>115</x:v>
      </x:c>
      <x:c r="C32" s="17" t="n">
        <x:f>'Monthly budget'!D30</x:f>
        <x:v>300</x:v>
      </x:c>
      <x:c r="D32" s="17" t="n">
        <x:f>SUM(J32,P32,V32,AB32,AH32,AN32)</x:f>
        <x:v>1009.2428791748891</x:v>
      </x:c>
      <x:c r="E32" s="17" t="n">
        <x:f>SUM(K32,Q32,W32,AC32,AI32,AO32)</x:f>
        <x:v>20.184857583497784</x:v>
      </x:c>
      <x:c r="F32" s="17" t="n">
        <x:f>SUM(N32,T32,Z32,AF32,AL32,AR32)</x:f>
        <x:v>300</x:v>
      </x:c>
      <x:c r="G32" s="17" t="n">
        <x:f>SUM(O32,U32,AA32,AG32,AM32,AS32)</x:f>
        <x:v>729.427736758387</x:v>
      </x:c>
      <x:c r="H32" s="17" t="n">
        <x:f>SUM($E$10:E32)</x:f>
        <x:v>1629.427736758387</x:v>
      </x:c>
      <x:c r="I32" s="17" t="n">
        <x:f>MAX(0,C32-SUM(L32,R32,X32,AD32,AJ32,AP32))</x:f>
        <x:v>150</x:v>
      </x:c>
      <x:c r="J32" s="17" t="n">
        <x:f>O31</x:f>
        <x:v>0</x:v>
      </x:c>
      <x:c r="K32" s="17" t="n">
        <x:f>J32*K$5/12</x:f>
        <x:v>0</x:v>
      </x:c>
      <x:c r="L32" s="17" t="n">
        <x:f>MIN(J32+K32,L$5)</x:f>
        <x:v>0</x:v>
      </x:c>
      <x:c r="M32" s="17" t="n">
        <x:f>MIN(MAX(0,J32+K32-L32),MAX(0,$I32-0))</x:f>
        <x:v>0</x:v>
      </x:c>
      <x:c r="N32" s="17" t="n">
        <x:f>SUM(L32,M32)</x:f>
        <x:v>0</x:v>
      </x:c>
      <x:c r="O32" s="17" t="n">
        <x:f>MAX(0,J32+K32-N32)</x:f>
        <x:v>0</x:v>
      </x:c>
      <x:c r="P32" s="17" t="n">
        <x:f>U31</x:f>
        <x:v>1009.2428791748891</x:v>
      </x:c>
      <x:c r="Q32" s="17" t="n">
        <x:f>P32*Q$5/12</x:f>
        <x:v>20.184857583497784</x:v>
      </x:c>
      <x:c r="R32" s="17" t="n">
        <x:f>MIN(P32+Q32,R$5)</x:f>
        <x:v>150</x:v>
      </x:c>
      <x:c r="S32" s="17" t="n">
        <x:f>MIN(MAX(0,P32+Q32-R32),MAX(0,$I32-SUM(M32)))</x:f>
        <x:v>150</x:v>
      </x:c>
      <x:c r="T32" s="17" t="n">
        <x:f>SUM(R32,S32)</x:f>
        <x:v>300</x:v>
      </x:c>
      <x:c r="U32" s="17" t="n">
        <x:f>MAX(0,P32+Q32-T32)</x:f>
        <x:v>729.427736758387</x:v>
      </x:c>
      <x:c r="V32" s="17" t="n">
        <x:f>AA31</x:f>
        <x:v>0</x:v>
      </x:c>
      <x:c r="W32" s="17" t="n">
        <x:f>V32*W$5/12</x:f>
        <x:v>0</x:v>
      </x:c>
      <x:c r="X32" s="17" t="n">
        <x:f>MIN(V32+W32,X$5)</x:f>
        <x:v>0</x:v>
      </x:c>
      <x:c r="Y32" s="17" t="n">
        <x:f>MIN(MAX(0,V32+W32-X32),MAX(0,$I32-SUM(M32,S32)))</x:f>
        <x:v>0</x:v>
      </x:c>
      <x:c r="Z32" s="17" t="n">
        <x:f>SUM(X32,Y32)</x:f>
        <x:v>0</x:v>
      </x:c>
      <x:c r="AA32" s="17" t="n">
        <x:f>MAX(0,V32+W32-Z32)</x:f>
        <x:v>0</x:v>
      </x:c>
      <x:c r="AB32" s="17" t="n">
        <x:f>AG31</x:f>
        <x:v>0</x:v>
      </x:c>
      <x:c r="AC32" s="17" t="n">
        <x:f>AB32*AC$5/12</x:f>
        <x:v>0</x:v>
      </x:c>
      <x:c r="AD32" s="17" t="n">
        <x:f>MIN(AB32+AC32,AD$5)</x:f>
        <x:v>0</x:v>
      </x:c>
      <x:c r="AE32" s="17" t="n">
        <x:f>MIN(MAX(0,AB32+AC32-AD32),MAX(0,$I32-SUM(M32,S32,Y32)))</x:f>
        <x:v>0</x:v>
      </x:c>
      <x:c r="AF32" s="17" t="n">
        <x:f>SUM(AD32,AE32)</x:f>
        <x:v>0</x:v>
      </x:c>
      <x:c r="AG32" s="17" t="n">
        <x:f>MAX(0,AB32+AC32-AF32)</x:f>
        <x:v>0</x:v>
      </x:c>
      <x:c r="AH32" s="17" t="n">
        <x:f>AM31</x:f>
        <x:v>0</x:v>
      </x:c>
      <x:c r="AI32" s="17" t="n">
        <x:f>AH32*AI$5/12</x:f>
        <x:v>0</x:v>
      </x:c>
      <x:c r="AJ32" s="17" t="n">
        <x:f>MIN(AH32+AI32,AJ$5)</x:f>
        <x:v>0</x:v>
      </x:c>
      <x:c r="AK32" s="17" t="n">
        <x:f>MIN(MAX(0,AH32+AI32-AJ32),MAX(0,$I32-SUM(M32,S32,Y32,AE32)))</x:f>
        <x:v>0</x:v>
      </x:c>
      <x:c r="AL32" s="17" t="n">
        <x:f>SUM(AJ32,AK32)</x:f>
        <x:v>0</x:v>
      </x:c>
      <x:c r="AM32" s="17" t="n">
        <x:f>MAX(0,AH32+AI32-AL32)</x:f>
        <x:v>0</x:v>
      </x:c>
      <x:c r="AN32" s="17" t="n">
        <x:f>AS31</x:f>
        <x:v>0</x:v>
      </x:c>
      <x:c r="AO32" s="17" t="n">
        <x:f>AN32*AO$5/12</x:f>
        <x:v>0</x:v>
      </x:c>
      <x:c r="AP32" s="17" t="n">
        <x:f>MIN(AN32+AO32,AP$5)</x:f>
        <x:v>0</x:v>
      </x:c>
      <x:c r="AQ32" s="17" t="n">
        <x:f>MIN(MAX(0,AN32+AO32-AP32),MAX(0,$I32-SUM(M32,S32,Y32,AE32,AK32)))</x:f>
        <x:v>0</x:v>
      </x:c>
      <x:c r="AR32" s="17" t="n">
        <x:f>SUM(AP32,AQ32)</x:f>
        <x:v>0</x:v>
      </x:c>
      <x:c r="AS32" s="17" t="n">
        <x:f>MAX(0,AN32+AO32-AR32)</x:f>
        <x:v>0</x:v>
      </x:c>
    </x:row>
    <x:row r="33" ht="24" customHeight="1">
      <x:c r="A33" s="2" t="n">
        <x:f>24</x:f>
        <x:v>24</x:v>
      </x:c>
      <x:c r="B33" s="17" t="n">
        <x:f>'Monthly budget'!C31</x:f>
        <x:v>115</x:v>
      </x:c>
      <x:c r="C33" s="17" t="n">
        <x:f>'Monthly budget'!D31</x:f>
        <x:v>300</x:v>
      </x:c>
      <x:c r="D33" s="17" t="n">
        <x:f>SUM(J33,P33,V33,AB33,AH33,AN33)</x:f>
        <x:v>729.427736758387</x:v>
      </x:c>
      <x:c r="E33" s="17" t="n">
        <x:f>SUM(K33,Q33,W33,AC33,AI33,AO33)</x:f>
        <x:v>14.58855473516774</x:v>
      </x:c>
      <x:c r="F33" s="17" t="n">
        <x:f>SUM(N33,T33,Z33,AF33,AL33,AR33)</x:f>
        <x:v>300</x:v>
      </x:c>
      <x:c r="G33" s="17" t="n">
        <x:f>SUM(O33,U33,AA33,AG33,AM33,AS33)</x:f>
        <x:v>444.0162914935547</x:v>
      </x:c>
      <x:c r="H33" s="17" t="n">
        <x:f>SUM($E$10:E33)</x:f>
        <x:v>1644.0162914935547</x:v>
      </x:c>
      <x:c r="I33" s="17" t="n">
        <x:f>MAX(0,C33-SUM(L33,R33,X33,AD33,AJ33,AP33))</x:f>
        <x:v>150</x:v>
      </x:c>
      <x:c r="J33" s="17" t="n">
        <x:f>O32</x:f>
        <x:v>0</x:v>
      </x:c>
      <x:c r="K33" s="17" t="n">
        <x:f>J33*K$5/12</x:f>
        <x:v>0</x:v>
      </x:c>
      <x:c r="L33" s="17" t="n">
        <x:f>MIN(J33+K33,L$5)</x:f>
        <x:v>0</x:v>
      </x:c>
      <x:c r="M33" s="17" t="n">
        <x:f>MIN(MAX(0,J33+K33-L33),MAX(0,$I33-0))</x:f>
        <x:v>0</x:v>
      </x:c>
      <x:c r="N33" s="17" t="n">
        <x:f>SUM(L33,M33)</x:f>
        <x:v>0</x:v>
      </x:c>
      <x:c r="O33" s="17" t="n">
        <x:f>MAX(0,J33+K33-N33)</x:f>
        <x:v>0</x:v>
      </x:c>
      <x:c r="P33" s="17" t="n">
        <x:f>U32</x:f>
        <x:v>729.427736758387</x:v>
      </x:c>
      <x:c r="Q33" s="17" t="n">
        <x:f>P33*Q$5/12</x:f>
        <x:v>14.58855473516774</x:v>
      </x:c>
      <x:c r="R33" s="17" t="n">
        <x:f>MIN(P33+Q33,R$5)</x:f>
        <x:v>150</x:v>
      </x:c>
      <x:c r="S33" s="17" t="n">
        <x:f>MIN(MAX(0,P33+Q33-R33),MAX(0,$I33-SUM(M33)))</x:f>
        <x:v>150</x:v>
      </x:c>
      <x:c r="T33" s="17" t="n">
        <x:f>SUM(R33,S33)</x:f>
        <x:v>300</x:v>
      </x:c>
      <x:c r="U33" s="17" t="n">
        <x:f>MAX(0,P33+Q33-T33)</x:f>
        <x:v>444.0162914935547</x:v>
      </x:c>
      <x:c r="V33" s="17" t="n">
        <x:f>AA32</x:f>
        <x:v>0</x:v>
      </x:c>
      <x:c r="W33" s="17" t="n">
        <x:f>V33*W$5/12</x:f>
        <x:v>0</x:v>
      </x:c>
      <x:c r="X33" s="17" t="n">
        <x:f>MIN(V33+W33,X$5)</x:f>
        <x:v>0</x:v>
      </x:c>
      <x:c r="Y33" s="17" t="n">
        <x:f>MIN(MAX(0,V33+W33-X33),MAX(0,$I33-SUM(M33,S33)))</x:f>
        <x:v>0</x:v>
      </x:c>
      <x:c r="Z33" s="17" t="n">
        <x:f>SUM(X33,Y33)</x:f>
        <x:v>0</x:v>
      </x:c>
      <x:c r="AA33" s="17" t="n">
        <x:f>MAX(0,V33+W33-Z33)</x:f>
        <x:v>0</x:v>
      </x:c>
      <x:c r="AB33" s="17" t="n">
        <x:f>AG32</x:f>
        <x:v>0</x:v>
      </x:c>
      <x:c r="AC33" s="17" t="n">
        <x:f>AB33*AC$5/12</x:f>
        <x:v>0</x:v>
      </x:c>
      <x:c r="AD33" s="17" t="n">
        <x:f>MIN(AB33+AC33,AD$5)</x:f>
        <x:v>0</x:v>
      </x:c>
      <x:c r="AE33" s="17" t="n">
        <x:f>MIN(MAX(0,AB33+AC33-AD33),MAX(0,$I33-SUM(M33,S33,Y33)))</x:f>
        <x:v>0</x:v>
      </x:c>
      <x:c r="AF33" s="17" t="n">
        <x:f>SUM(AD33,AE33)</x:f>
        <x:v>0</x:v>
      </x:c>
      <x:c r="AG33" s="17" t="n">
        <x:f>MAX(0,AB33+AC33-AF33)</x:f>
        <x:v>0</x:v>
      </x:c>
      <x:c r="AH33" s="17" t="n">
        <x:f>AM32</x:f>
        <x:v>0</x:v>
      </x:c>
      <x:c r="AI33" s="17" t="n">
        <x:f>AH33*AI$5/12</x:f>
        <x:v>0</x:v>
      </x:c>
      <x:c r="AJ33" s="17" t="n">
        <x:f>MIN(AH33+AI33,AJ$5)</x:f>
        <x:v>0</x:v>
      </x:c>
      <x:c r="AK33" s="17" t="n">
        <x:f>MIN(MAX(0,AH33+AI33-AJ33),MAX(0,$I33-SUM(M33,S33,Y33,AE33)))</x:f>
        <x:v>0</x:v>
      </x:c>
      <x:c r="AL33" s="17" t="n">
        <x:f>SUM(AJ33,AK33)</x:f>
        <x:v>0</x:v>
      </x:c>
      <x:c r="AM33" s="17" t="n">
        <x:f>MAX(0,AH33+AI33-AL33)</x:f>
        <x:v>0</x:v>
      </x:c>
      <x:c r="AN33" s="17" t="n">
        <x:f>AS32</x:f>
        <x:v>0</x:v>
      </x:c>
      <x:c r="AO33" s="17" t="n">
        <x:f>AN33*AO$5/12</x:f>
        <x:v>0</x:v>
      </x:c>
      <x:c r="AP33" s="17" t="n">
        <x:f>MIN(AN33+AO33,AP$5)</x:f>
        <x:v>0</x:v>
      </x:c>
      <x:c r="AQ33" s="17" t="n">
        <x:f>MIN(MAX(0,AN33+AO33-AP33),MAX(0,$I33-SUM(M33,S33,Y33,AE33,AK33)))</x:f>
        <x:v>0</x:v>
      </x:c>
      <x:c r="AR33" s="17" t="n">
        <x:f>SUM(AP33,AQ33)</x:f>
        <x:v>0</x:v>
      </x:c>
      <x:c r="AS33" s="17" t="n">
        <x:f>MAX(0,AN33+AO33-AR33)</x:f>
        <x:v>0</x:v>
      </x:c>
    </x:row>
    <x:row r="34" ht="24" customHeight="1">
      <x:c r="A34" s="2" t="n">
        <x:f>25</x:f>
        <x:v>25</x:v>
      </x:c>
      <x:c r="B34" s="17" t="n">
        <x:f>'Monthly budget'!C32</x:f>
        <x:v>115</x:v>
      </x:c>
      <x:c r="C34" s="17" t="n">
        <x:f>'Monthly budget'!D32</x:f>
        <x:v>300</x:v>
      </x:c>
      <x:c r="D34" s="17" t="n">
        <x:f>SUM(J34,P34,V34,AB34,AH34,AN34)</x:f>
        <x:v>444.0162914935547</x:v>
      </x:c>
      <x:c r="E34" s="17" t="n">
        <x:f>SUM(K34,Q34,W34,AC34,AI34,AO34)</x:f>
        <x:v>8.880325829871094</x:v>
      </x:c>
      <x:c r="F34" s="17" t="n">
        <x:f>SUM(N34,T34,Z34,AF34,AL34,AR34)</x:f>
        <x:v>300</x:v>
      </x:c>
      <x:c r="G34" s="17" t="n">
        <x:f>SUM(O34,U34,AA34,AG34,AM34,AS34)</x:f>
        <x:v>152.8966173234258</x:v>
      </x:c>
      <x:c r="H34" s="17" t="n">
        <x:f>SUM($E$10:E34)</x:f>
        <x:v>1652.8966173234257</x:v>
      </x:c>
      <x:c r="I34" s="17" t="n">
        <x:f>MAX(0,C34-SUM(L34,R34,X34,AD34,AJ34,AP34))</x:f>
        <x:v>150</x:v>
      </x:c>
      <x:c r="J34" s="17" t="n">
        <x:f>O33</x:f>
        <x:v>0</x:v>
      </x:c>
      <x:c r="K34" s="17" t="n">
        <x:f>J34*K$5/12</x:f>
        <x:v>0</x:v>
      </x:c>
      <x:c r="L34" s="17" t="n">
        <x:f>MIN(J34+K34,L$5)</x:f>
        <x:v>0</x:v>
      </x:c>
      <x:c r="M34" s="17" t="n">
        <x:f>MIN(MAX(0,J34+K34-L34),MAX(0,$I34-0))</x:f>
        <x:v>0</x:v>
      </x:c>
      <x:c r="N34" s="17" t="n">
        <x:f>SUM(L34,M34)</x:f>
        <x:v>0</x:v>
      </x:c>
      <x:c r="O34" s="17" t="n">
        <x:f>MAX(0,J34+K34-N34)</x:f>
        <x:v>0</x:v>
      </x:c>
      <x:c r="P34" s="17" t="n">
        <x:f>U33</x:f>
        <x:v>444.0162914935547</x:v>
      </x:c>
      <x:c r="Q34" s="17" t="n">
        <x:f>P34*Q$5/12</x:f>
        <x:v>8.880325829871094</x:v>
      </x:c>
      <x:c r="R34" s="17" t="n">
        <x:f>MIN(P34+Q34,R$5)</x:f>
        <x:v>150</x:v>
      </x:c>
      <x:c r="S34" s="17" t="n">
        <x:f>MIN(MAX(0,P34+Q34-R34),MAX(0,$I34-SUM(M34)))</x:f>
        <x:v>150</x:v>
      </x:c>
      <x:c r="T34" s="17" t="n">
        <x:f>SUM(R34,S34)</x:f>
        <x:v>300</x:v>
      </x:c>
      <x:c r="U34" s="17" t="n">
        <x:f>MAX(0,P34+Q34-T34)</x:f>
        <x:v>152.8966173234258</x:v>
      </x:c>
      <x:c r="V34" s="17" t="n">
        <x:f>AA33</x:f>
        <x:v>0</x:v>
      </x:c>
      <x:c r="W34" s="17" t="n">
        <x:f>V34*W$5/12</x:f>
        <x:v>0</x:v>
      </x:c>
      <x:c r="X34" s="17" t="n">
        <x:f>MIN(V34+W34,X$5)</x:f>
        <x:v>0</x:v>
      </x:c>
      <x:c r="Y34" s="17" t="n">
        <x:f>MIN(MAX(0,V34+W34-X34),MAX(0,$I34-SUM(M34,S34)))</x:f>
        <x:v>0</x:v>
      </x:c>
      <x:c r="Z34" s="17" t="n">
        <x:f>SUM(X34,Y34)</x:f>
        <x:v>0</x:v>
      </x:c>
      <x:c r="AA34" s="17" t="n">
        <x:f>MAX(0,V34+W34-Z34)</x:f>
        <x:v>0</x:v>
      </x:c>
      <x:c r="AB34" s="17" t="n">
        <x:f>AG33</x:f>
        <x:v>0</x:v>
      </x:c>
      <x:c r="AC34" s="17" t="n">
        <x:f>AB34*AC$5/12</x:f>
        <x:v>0</x:v>
      </x:c>
      <x:c r="AD34" s="17" t="n">
        <x:f>MIN(AB34+AC34,AD$5)</x:f>
        <x:v>0</x:v>
      </x:c>
      <x:c r="AE34" s="17" t="n">
        <x:f>MIN(MAX(0,AB34+AC34-AD34),MAX(0,$I34-SUM(M34,S34,Y34)))</x:f>
        <x:v>0</x:v>
      </x:c>
      <x:c r="AF34" s="17" t="n">
        <x:f>SUM(AD34,AE34)</x:f>
        <x:v>0</x:v>
      </x:c>
      <x:c r="AG34" s="17" t="n">
        <x:f>MAX(0,AB34+AC34-AF34)</x:f>
        <x:v>0</x:v>
      </x:c>
      <x:c r="AH34" s="17" t="n">
        <x:f>AM33</x:f>
        <x:v>0</x:v>
      </x:c>
      <x:c r="AI34" s="17" t="n">
        <x:f>AH34*AI$5/12</x:f>
        <x:v>0</x:v>
      </x:c>
      <x:c r="AJ34" s="17" t="n">
        <x:f>MIN(AH34+AI34,AJ$5)</x:f>
        <x:v>0</x:v>
      </x:c>
      <x:c r="AK34" s="17" t="n">
        <x:f>MIN(MAX(0,AH34+AI34-AJ34),MAX(0,$I34-SUM(M34,S34,Y34,AE34)))</x:f>
        <x:v>0</x:v>
      </x:c>
      <x:c r="AL34" s="17" t="n">
        <x:f>SUM(AJ34,AK34)</x:f>
        <x:v>0</x:v>
      </x:c>
      <x:c r="AM34" s="17" t="n">
        <x:f>MAX(0,AH34+AI34-AL34)</x:f>
        <x:v>0</x:v>
      </x:c>
      <x:c r="AN34" s="17" t="n">
        <x:f>AS33</x:f>
        <x:v>0</x:v>
      </x:c>
      <x:c r="AO34" s="17" t="n">
        <x:f>AN34*AO$5/12</x:f>
        <x:v>0</x:v>
      </x:c>
      <x:c r="AP34" s="17" t="n">
        <x:f>MIN(AN34+AO34,AP$5)</x:f>
        <x:v>0</x:v>
      </x:c>
      <x:c r="AQ34" s="17" t="n">
        <x:f>MIN(MAX(0,AN34+AO34-AP34),MAX(0,$I34-SUM(M34,S34,Y34,AE34,AK34)))</x:f>
        <x:v>0</x:v>
      </x:c>
      <x:c r="AR34" s="17" t="n">
        <x:f>SUM(AP34,AQ34)</x:f>
        <x:v>0</x:v>
      </x:c>
      <x:c r="AS34" s="17" t="n">
        <x:f>MAX(0,AN34+AO34-AR34)</x:f>
        <x:v>0</x:v>
      </x:c>
    </x:row>
    <x:row r="35" ht="24" customHeight="1">
      <x:c r="A35" s="2" t="n">
        <x:f>26</x:f>
        <x:v>26</x:v>
      </x:c>
      <x:c r="B35" s="17" t="n">
        <x:f>'Monthly budget'!C33</x:f>
        <x:v>115</x:v>
      </x:c>
      <x:c r="C35" s="17" t="n">
        <x:f>'Monthly budget'!D33</x:f>
        <x:v>300</x:v>
      </x:c>
      <x:c r="D35" s="17" t="n">
        <x:f>SUM(J35,P35,V35,AB35,AH35,AN35)</x:f>
        <x:v>152.8966173234258</x:v>
      </x:c>
      <x:c r="E35" s="17" t="n">
        <x:f>SUM(K35,Q35,W35,AC35,AI35,AO35)</x:f>
        <x:v>3.0579323464685157</x:v>
      </x:c>
      <x:c r="F35" s="17" t="n">
        <x:f>SUM(N35,T35,Z35,AF35,AL35,AR35)</x:f>
        <x:v>155.9545496698943</x:v>
      </x:c>
      <x:c r="G35" s="17" t="n">
        <x:f>SUM(O35,U35,AA35,AG35,AM35,AS35)</x:f>
        <x:v>0</x:v>
      </x:c>
      <x:c r="H35" s="17" t="n">
        <x:f>SUM($E$10:E35)</x:f>
        <x:v>1655.9545496698943</x:v>
      </x:c>
      <x:c r="I35" s="17" t="n">
        <x:f>MAX(0,C35-SUM(L35,R35,X35,AD35,AJ35,AP35))</x:f>
        <x:v>150</x:v>
      </x:c>
      <x:c r="J35" s="17" t="n">
        <x:f>O34</x:f>
        <x:v>0</x:v>
      </x:c>
      <x:c r="K35" s="17" t="n">
        <x:f>J35*K$5/12</x:f>
        <x:v>0</x:v>
      </x:c>
      <x:c r="L35" s="17" t="n">
        <x:f>MIN(J35+K35,L$5)</x:f>
        <x:v>0</x:v>
      </x:c>
      <x:c r="M35" s="17" t="n">
        <x:f>MIN(MAX(0,J35+K35-L35),MAX(0,$I35-0))</x:f>
        <x:v>0</x:v>
      </x:c>
      <x:c r="N35" s="17" t="n">
        <x:f>SUM(L35,M35)</x:f>
        <x:v>0</x:v>
      </x:c>
      <x:c r="O35" s="17" t="n">
        <x:f>MAX(0,J35+K35-N35)</x:f>
        <x:v>0</x:v>
      </x:c>
      <x:c r="P35" s="17" t="n">
        <x:f>U34</x:f>
        <x:v>152.8966173234258</x:v>
      </x:c>
      <x:c r="Q35" s="17" t="n">
        <x:f>P35*Q$5/12</x:f>
        <x:v>3.0579323464685157</x:v>
      </x:c>
      <x:c r="R35" s="17" t="n">
        <x:f>MIN(P35+Q35,R$5)</x:f>
        <x:v>150</x:v>
      </x:c>
      <x:c r="S35" s="17" t="n">
        <x:f>MIN(MAX(0,P35+Q35-R35),MAX(0,$I35-SUM(M35)))</x:f>
        <x:v>5.9545496698943055</x:v>
      </x:c>
      <x:c r="T35" s="17" t="n">
        <x:f>SUM(R35,S35)</x:f>
        <x:v>155.9545496698943</x:v>
      </x:c>
      <x:c r="U35" s="17" t="n">
        <x:f>MAX(0,P35+Q35-T35)</x:f>
        <x:v>0</x:v>
      </x:c>
      <x:c r="V35" s="17" t="n">
        <x:f>AA34</x:f>
        <x:v>0</x:v>
      </x:c>
      <x:c r="W35" s="17" t="n">
        <x:f>V35*W$5/12</x:f>
        <x:v>0</x:v>
      </x:c>
      <x:c r="X35" s="17" t="n">
        <x:f>MIN(V35+W35,X$5)</x:f>
        <x:v>0</x:v>
      </x:c>
      <x:c r="Y35" s="17" t="n">
        <x:f>MIN(MAX(0,V35+W35-X35),MAX(0,$I35-SUM(M35,S35)))</x:f>
        <x:v>0</x:v>
      </x:c>
      <x:c r="Z35" s="17" t="n">
        <x:f>SUM(X35,Y35)</x:f>
        <x:v>0</x:v>
      </x:c>
      <x:c r="AA35" s="17" t="n">
        <x:f>MAX(0,V35+W35-Z35)</x:f>
        <x:v>0</x:v>
      </x:c>
      <x:c r="AB35" s="17" t="n">
        <x:f>AG34</x:f>
        <x:v>0</x:v>
      </x:c>
      <x:c r="AC35" s="17" t="n">
        <x:f>AB35*AC$5/12</x:f>
        <x:v>0</x:v>
      </x:c>
      <x:c r="AD35" s="17" t="n">
        <x:f>MIN(AB35+AC35,AD$5)</x:f>
        <x:v>0</x:v>
      </x:c>
      <x:c r="AE35" s="17" t="n">
        <x:f>MIN(MAX(0,AB35+AC35-AD35),MAX(0,$I35-SUM(M35,S35,Y35)))</x:f>
        <x:v>0</x:v>
      </x:c>
      <x:c r="AF35" s="17" t="n">
        <x:f>SUM(AD35,AE35)</x:f>
        <x:v>0</x:v>
      </x:c>
      <x:c r="AG35" s="17" t="n">
        <x:f>MAX(0,AB35+AC35-AF35)</x:f>
        <x:v>0</x:v>
      </x:c>
      <x:c r="AH35" s="17" t="n">
        <x:f>AM34</x:f>
        <x:v>0</x:v>
      </x:c>
      <x:c r="AI35" s="17" t="n">
        <x:f>AH35*AI$5/12</x:f>
        <x:v>0</x:v>
      </x:c>
      <x:c r="AJ35" s="17" t="n">
        <x:f>MIN(AH35+AI35,AJ$5)</x:f>
        <x:v>0</x:v>
      </x:c>
      <x:c r="AK35" s="17" t="n">
        <x:f>MIN(MAX(0,AH35+AI35-AJ35),MAX(0,$I35-SUM(M35,S35,Y35,AE35)))</x:f>
        <x:v>0</x:v>
      </x:c>
      <x:c r="AL35" s="17" t="n">
        <x:f>SUM(AJ35,AK35)</x:f>
        <x:v>0</x:v>
      </x:c>
      <x:c r="AM35" s="17" t="n">
        <x:f>MAX(0,AH35+AI35-AL35)</x:f>
        <x:v>0</x:v>
      </x:c>
      <x:c r="AN35" s="17" t="n">
        <x:f>AS34</x:f>
        <x:v>0</x:v>
      </x:c>
      <x:c r="AO35" s="17" t="n">
        <x:f>AN35*AO$5/12</x:f>
        <x:v>0</x:v>
      </x:c>
      <x:c r="AP35" s="17" t="n">
        <x:f>MIN(AN35+AO35,AP$5)</x:f>
        <x:v>0</x:v>
      </x:c>
      <x:c r="AQ35" s="17" t="n">
        <x:f>MIN(MAX(0,AN35+AO35-AP35),MAX(0,$I35-SUM(M35,S35,Y35,AE35,AK35)))</x:f>
        <x:v>0</x:v>
      </x:c>
      <x:c r="AR35" s="17" t="n">
        <x:f>SUM(AP35,AQ35)</x:f>
        <x:v>0</x:v>
      </x:c>
      <x:c r="AS35" s="17" t="n">
        <x:f>MAX(0,AN35+AO35-AR35)</x:f>
        <x:v>0</x:v>
      </x:c>
    </x:row>
    <x:row r="36" ht="24" customHeight="1">
      <x:c r="A36" s="2" t="n">
        <x:f>27</x:f>
        <x:v>27</x:v>
      </x:c>
      <x:c r="B36" s="17" t="n">
        <x:f>'Monthly budget'!C34</x:f>
        <x:v>115</x:v>
      </x:c>
      <x:c r="C36" s="17" t="n">
        <x:f>'Monthly budget'!D34</x:f>
        <x:v>300</x:v>
      </x:c>
      <x:c r="D36" s="17" t="n">
        <x:f>SUM(J36,P36,V36,AB36,AH36,AN36)</x:f>
        <x:v>0</x:v>
      </x:c>
      <x:c r="E36" s="17" t="n">
        <x:f>SUM(K36,Q36,W36,AC36,AI36,AO36)</x:f>
        <x:v>0</x:v>
      </x:c>
      <x:c r="F36" s="17" t="n">
        <x:f>SUM(N36,T36,Z36,AF36,AL36,AR36)</x:f>
        <x:v>0</x:v>
      </x:c>
      <x:c r="G36" s="17" t="n">
        <x:f>SUM(O36,U36,AA36,AG36,AM36,AS36)</x:f>
        <x:v>0</x:v>
      </x:c>
      <x:c r="H36" s="17" t="n">
        <x:f>SUM($E$10:E36)</x:f>
        <x:v>1655.9545496698943</x:v>
      </x:c>
      <x:c r="I36" s="17" t="n">
        <x:f>MAX(0,C36-SUM(L36,R36,X36,AD36,AJ36,AP36))</x:f>
        <x:v>300</x:v>
      </x:c>
      <x:c r="J36" s="17" t="n">
        <x:f>O35</x:f>
        <x:v>0</x:v>
      </x:c>
      <x:c r="K36" s="17" t="n">
        <x:f>J36*K$5/12</x:f>
        <x:v>0</x:v>
      </x:c>
      <x:c r="L36" s="17" t="n">
        <x:f>MIN(J36+K36,L$5)</x:f>
        <x:v>0</x:v>
      </x:c>
      <x:c r="M36" s="17" t="n">
        <x:f>MIN(MAX(0,J36+K36-L36),MAX(0,$I36-0))</x:f>
        <x:v>0</x:v>
      </x:c>
      <x:c r="N36" s="17" t="n">
        <x:f>SUM(L36,M36)</x:f>
        <x:v>0</x:v>
      </x:c>
      <x:c r="O36" s="17" t="n">
        <x:f>MAX(0,J36+K36-N36)</x:f>
        <x:v>0</x:v>
      </x:c>
      <x:c r="P36" s="17" t="n">
        <x:f>U35</x:f>
        <x:v>0</x:v>
      </x:c>
      <x:c r="Q36" s="17" t="n">
        <x:f>P36*Q$5/12</x:f>
        <x:v>0</x:v>
      </x:c>
      <x:c r="R36" s="17" t="n">
        <x:f>MIN(P36+Q36,R$5)</x:f>
        <x:v>0</x:v>
      </x:c>
      <x:c r="S36" s="17" t="n">
        <x:f>MIN(MAX(0,P36+Q36-R36),MAX(0,$I36-SUM(M36)))</x:f>
        <x:v>0</x:v>
      </x:c>
      <x:c r="T36" s="17" t="n">
        <x:f>SUM(R36,S36)</x:f>
        <x:v>0</x:v>
      </x:c>
      <x:c r="U36" s="17" t="n">
        <x:f>MAX(0,P36+Q36-T36)</x:f>
        <x:v>0</x:v>
      </x:c>
      <x:c r="V36" s="17" t="n">
        <x:f>AA35</x:f>
        <x:v>0</x:v>
      </x:c>
      <x:c r="W36" s="17" t="n">
        <x:f>V36*W$5/12</x:f>
        <x:v>0</x:v>
      </x:c>
      <x:c r="X36" s="17" t="n">
        <x:f>MIN(V36+W36,X$5)</x:f>
        <x:v>0</x:v>
      </x:c>
      <x:c r="Y36" s="17" t="n">
        <x:f>MIN(MAX(0,V36+W36-X36),MAX(0,$I36-SUM(M36,S36)))</x:f>
        <x:v>0</x:v>
      </x:c>
      <x:c r="Z36" s="17" t="n">
        <x:f>SUM(X36,Y36)</x:f>
        <x:v>0</x:v>
      </x:c>
      <x:c r="AA36" s="17" t="n">
        <x:f>MAX(0,V36+W36-Z36)</x:f>
        <x:v>0</x:v>
      </x:c>
      <x:c r="AB36" s="17" t="n">
        <x:f>AG35</x:f>
        <x:v>0</x:v>
      </x:c>
      <x:c r="AC36" s="17" t="n">
        <x:f>AB36*AC$5/12</x:f>
        <x:v>0</x:v>
      </x:c>
      <x:c r="AD36" s="17" t="n">
        <x:f>MIN(AB36+AC36,AD$5)</x:f>
        <x:v>0</x:v>
      </x:c>
      <x:c r="AE36" s="17" t="n">
        <x:f>MIN(MAX(0,AB36+AC36-AD36),MAX(0,$I36-SUM(M36,S36,Y36)))</x:f>
        <x:v>0</x:v>
      </x:c>
      <x:c r="AF36" s="17" t="n">
        <x:f>SUM(AD36,AE36)</x:f>
        <x:v>0</x:v>
      </x:c>
      <x:c r="AG36" s="17" t="n">
        <x:f>MAX(0,AB36+AC36-AF36)</x:f>
        <x:v>0</x:v>
      </x:c>
      <x:c r="AH36" s="17" t="n">
        <x:f>AM35</x:f>
        <x:v>0</x:v>
      </x:c>
      <x:c r="AI36" s="17" t="n">
        <x:f>AH36*AI$5/12</x:f>
        <x:v>0</x:v>
      </x:c>
      <x:c r="AJ36" s="17" t="n">
        <x:f>MIN(AH36+AI36,AJ$5)</x:f>
        <x:v>0</x:v>
      </x:c>
      <x:c r="AK36" s="17" t="n">
        <x:f>MIN(MAX(0,AH36+AI36-AJ36),MAX(0,$I36-SUM(M36,S36,Y36,AE36)))</x:f>
        <x:v>0</x:v>
      </x:c>
      <x:c r="AL36" s="17" t="n">
        <x:f>SUM(AJ36,AK36)</x:f>
        <x:v>0</x:v>
      </x:c>
      <x:c r="AM36" s="17" t="n">
        <x:f>MAX(0,AH36+AI36-AL36)</x:f>
        <x:v>0</x:v>
      </x:c>
      <x:c r="AN36" s="17" t="n">
        <x:f>AS35</x:f>
        <x:v>0</x:v>
      </x:c>
      <x:c r="AO36" s="17" t="n">
        <x:f>AN36*AO$5/12</x:f>
        <x:v>0</x:v>
      </x:c>
      <x:c r="AP36" s="17" t="n">
        <x:f>MIN(AN36+AO36,AP$5)</x:f>
        <x:v>0</x:v>
      </x:c>
      <x:c r="AQ36" s="17" t="n">
        <x:f>MIN(MAX(0,AN36+AO36-AP36),MAX(0,$I36-SUM(M36,S36,Y36,AE36,AK36)))</x:f>
        <x:v>0</x:v>
      </x:c>
      <x:c r="AR36" s="17" t="n">
        <x:f>SUM(AP36,AQ36)</x:f>
        <x:v>0</x:v>
      </x:c>
      <x:c r="AS36" s="17" t="n">
        <x:f>MAX(0,AN36+AO36-AR36)</x:f>
        <x:v>0</x:v>
      </x:c>
    </x:row>
    <x:row r="37" ht="24" customHeight="1">
      <x:c r="A37" s="2" t="n">
        <x:f>28</x:f>
        <x:v>28</x:v>
      </x:c>
      <x:c r="B37" s="17" t="n">
        <x:f>'Monthly budget'!C35</x:f>
        <x:v>115</x:v>
      </x:c>
      <x:c r="C37" s="17" t="n">
        <x:f>'Monthly budget'!D35</x:f>
        <x:v>300</x:v>
      </x:c>
      <x:c r="D37" s="17" t="n">
        <x:f>SUM(J37,P37,V37,AB37,AH37,AN37)</x:f>
        <x:v>0</x:v>
      </x:c>
      <x:c r="E37" s="17" t="n">
        <x:f>SUM(K37,Q37,W37,AC37,AI37,AO37)</x:f>
        <x:v>0</x:v>
      </x:c>
      <x:c r="F37" s="17" t="n">
        <x:f>SUM(N37,T37,Z37,AF37,AL37,AR37)</x:f>
        <x:v>0</x:v>
      </x:c>
      <x:c r="G37" s="17" t="n">
        <x:f>SUM(O37,U37,AA37,AG37,AM37,AS37)</x:f>
        <x:v>0</x:v>
      </x:c>
      <x:c r="H37" s="17" t="n">
        <x:f>SUM($E$10:E37)</x:f>
        <x:v>1655.9545496698943</x:v>
      </x:c>
      <x:c r="I37" s="17" t="n">
        <x:f>MAX(0,C37-SUM(L37,R37,X37,AD37,AJ37,AP37))</x:f>
        <x:v>300</x:v>
      </x:c>
      <x:c r="J37" s="17" t="n">
        <x:f>O36</x:f>
        <x:v>0</x:v>
      </x:c>
      <x:c r="K37" s="17" t="n">
        <x:f>J37*K$5/12</x:f>
        <x:v>0</x:v>
      </x:c>
      <x:c r="L37" s="17" t="n">
        <x:f>MIN(J37+K37,L$5)</x:f>
        <x:v>0</x:v>
      </x:c>
      <x:c r="M37" s="17" t="n">
        <x:f>MIN(MAX(0,J37+K37-L37),MAX(0,$I37-0))</x:f>
        <x:v>0</x:v>
      </x:c>
      <x:c r="N37" s="17" t="n">
        <x:f>SUM(L37,M37)</x:f>
        <x:v>0</x:v>
      </x:c>
      <x:c r="O37" s="17" t="n">
        <x:f>MAX(0,J37+K37-N37)</x:f>
        <x:v>0</x:v>
      </x:c>
      <x:c r="P37" s="17" t="n">
        <x:f>U36</x:f>
        <x:v>0</x:v>
      </x:c>
      <x:c r="Q37" s="17" t="n">
        <x:f>P37*Q$5/12</x:f>
        <x:v>0</x:v>
      </x:c>
      <x:c r="R37" s="17" t="n">
        <x:f>MIN(P37+Q37,R$5)</x:f>
        <x:v>0</x:v>
      </x:c>
      <x:c r="S37" s="17" t="n">
        <x:f>MIN(MAX(0,P37+Q37-R37),MAX(0,$I37-SUM(M37)))</x:f>
        <x:v>0</x:v>
      </x:c>
      <x:c r="T37" s="17" t="n">
        <x:f>SUM(R37,S37)</x:f>
        <x:v>0</x:v>
      </x:c>
      <x:c r="U37" s="17" t="n">
        <x:f>MAX(0,P37+Q37-T37)</x:f>
        <x:v>0</x:v>
      </x:c>
      <x:c r="V37" s="17" t="n">
        <x:f>AA36</x:f>
        <x:v>0</x:v>
      </x:c>
      <x:c r="W37" s="17" t="n">
        <x:f>V37*W$5/12</x:f>
        <x:v>0</x:v>
      </x:c>
      <x:c r="X37" s="17" t="n">
        <x:f>MIN(V37+W37,X$5)</x:f>
        <x:v>0</x:v>
      </x:c>
      <x:c r="Y37" s="17" t="n">
        <x:f>MIN(MAX(0,V37+W37-X37),MAX(0,$I37-SUM(M37,S37)))</x:f>
        <x:v>0</x:v>
      </x:c>
      <x:c r="Z37" s="17" t="n">
        <x:f>SUM(X37,Y37)</x:f>
        <x:v>0</x:v>
      </x:c>
      <x:c r="AA37" s="17" t="n">
        <x:f>MAX(0,V37+W37-Z37)</x:f>
        <x:v>0</x:v>
      </x:c>
      <x:c r="AB37" s="17" t="n">
        <x:f>AG36</x:f>
        <x:v>0</x:v>
      </x:c>
      <x:c r="AC37" s="17" t="n">
        <x:f>AB37*AC$5/12</x:f>
        <x:v>0</x:v>
      </x:c>
      <x:c r="AD37" s="17" t="n">
        <x:f>MIN(AB37+AC37,AD$5)</x:f>
        <x:v>0</x:v>
      </x:c>
      <x:c r="AE37" s="17" t="n">
        <x:f>MIN(MAX(0,AB37+AC37-AD37),MAX(0,$I37-SUM(M37,S37,Y37)))</x:f>
        <x:v>0</x:v>
      </x:c>
      <x:c r="AF37" s="17" t="n">
        <x:f>SUM(AD37,AE37)</x:f>
        <x:v>0</x:v>
      </x:c>
      <x:c r="AG37" s="17" t="n">
        <x:f>MAX(0,AB37+AC37-AF37)</x:f>
        <x:v>0</x:v>
      </x:c>
      <x:c r="AH37" s="17" t="n">
        <x:f>AM36</x:f>
        <x:v>0</x:v>
      </x:c>
      <x:c r="AI37" s="17" t="n">
        <x:f>AH37*AI$5/12</x:f>
        <x:v>0</x:v>
      </x:c>
      <x:c r="AJ37" s="17" t="n">
        <x:f>MIN(AH37+AI37,AJ$5)</x:f>
        <x:v>0</x:v>
      </x:c>
      <x:c r="AK37" s="17" t="n">
        <x:f>MIN(MAX(0,AH37+AI37-AJ37),MAX(0,$I37-SUM(M37,S37,Y37,AE37)))</x:f>
        <x:v>0</x:v>
      </x:c>
      <x:c r="AL37" s="17" t="n">
        <x:f>SUM(AJ37,AK37)</x:f>
        <x:v>0</x:v>
      </x:c>
      <x:c r="AM37" s="17" t="n">
        <x:f>MAX(0,AH37+AI37-AL37)</x:f>
        <x:v>0</x:v>
      </x:c>
      <x:c r="AN37" s="17" t="n">
        <x:f>AS36</x:f>
        <x:v>0</x:v>
      </x:c>
      <x:c r="AO37" s="17" t="n">
        <x:f>AN37*AO$5/12</x:f>
        <x:v>0</x:v>
      </x:c>
      <x:c r="AP37" s="17" t="n">
        <x:f>MIN(AN37+AO37,AP$5)</x:f>
        <x:v>0</x:v>
      </x:c>
      <x:c r="AQ37" s="17" t="n">
        <x:f>MIN(MAX(0,AN37+AO37-AP37),MAX(0,$I37-SUM(M37,S37,Y37,AE37,AK37)))</x:f>
        <x:v>0</x:v>
      </x:c>
      <x:c r="AR37" s="17" t="n">
        <x:f>SUM(AP37,AQ37)</x:f>
        <x:v>0</x:v>
      </x:c>
      <x:c r="AS37" s="17" t="n">
        <x:f>MAX(0,AN37+AO37-AR37)</x:f>
        <x:v>0</x:v>
      </x:c>
    </x:row>
    <x:row r="38" ht="24" customHeight="1">
      <x:c r="A38" s="2" t="n">
        <x:f>29</x:f>
        <x:v>29</x:v>
      </x:c>
      <x:c r="B38" s="17" t="n">
        <x:f>'Monthly budget'!C36</x:f>
        <x:v>115</x:v>
      </x:c>
      <x:c r="C38" s="17" t="n">
        <x:f>'Monthly budget'!D36</x:f>
        <x:v>300</x:v>
      </x:c>
      <x:c r="D38" s="17" t="n">
        <x:f>SUM(J38,P38,V38,AB38,AH38,AN38)</x:f>
        <x:v>0</x:v>
      </x:c>
      <x:c r="E38" s="17" t="n">
        <x:f>SUM(K38,Q38,W38,AC38,AI38,AO38)</x:f>
        <x:v>0</x:v>
      </x:c>
      <x:c r="F38" s="17" t="n">
        <x:f>SUM(N38,T38,Z38,AF38,AL38,AR38)</x:f>
        <x:v>0</x:v>
      </x:c>
      <x:c r="G38" s="17" t="n">
        <x:f>SUM(O38,U38,AA38,AG38,AM38,AS38)</x:f>
        <x:v>0</x:v>
      </x:c>
      <x:c r="H38" s="17" t="n">
        <x:f>SUM($E$10:E38)</x:f>
        <x:v>1655.9545496698943</x:v>
      </x:c>
      <x:c r="I38" s="17" t="n">
        <x:f>MAX(0,C38-SUM(L38,R38,X38,AD38,AJ38,AP38))</x:f>
        <x:v>300</x:v>
      </x:c>
      <x:c r="J38" s="17" t="n">
        <x:f>O37</x:f>
        <x:v>0</x:v>
      </x:c>
      <x:c r="K38" s="17" t="n">
        <x:f>J38*K$5/12</x:f>
        <x:v>0</x:v>
      </x:c>
      <x:c r="L38" s="17" t="n">
        <x:f>MIN(J38+K38,L$5)</x:f>
        <x:v>0</x:v>
      </x:c>
      <x:c r="M38" s="17" t="n">
        <x:f>MIN(MAX(0,J38+K38-L38),MAX(0,$I38-0))</x:f>
        <x:v>0</x:v>
      </x:c>
      <x:c r="N38" s="17" t="n">
        <x:f>SUM(L38,M38)</x:f>
        <x:v>0</x:v>
      </x:c>
      <x:c r="O38" s="17" t="n">
        <x:f>MAX(0,J38+K38-N38)</x:f>
        <x:v>0</x:v>
      </x:c>
      <x:c r="P38" s="17" t="n">
        <x:f>U37</x:f>
        <x:v>0</x:v>
      </x:c>
      <x:c r="Q38" s="17" t="n">
        <x:f>P38*Q$5/12</x:f>
        <x:v>0</x:v>
      </x:c>
      <x:c r="R38" s="17" t="n">
        <x:f>MIN(P38+Q38,R$5)</x:f>
        <x:v>0</x:v>
      </x:c>
      <x:c r="S38" s="17" t="n">
        <x:f>MIN(MAX(0,P38+Q38-R38),MAX(0,$I38-SUM(M38)))</x:f>
        <x:v>0</x:v>
      </x:c>
      <x:c r="T38" s="17" t="n">
        <x:f>SUM(R38,S38)</x:f>
        <x:v>0</x:v>
      </x:c>
      <x:c r="U38" s="17" t="n">
        <x:f>MAX(0,P38+Q38-T38)</x:f>
        <x:v>0</x:v>
      </x:c>
      <x:c r="V38" s="17" t="n">
        <x:f>AA37</x:f>
        <x:v>0</x:v>
      </x:c>
      <x:c r="W38" s="17" t="n">
        <x:f>V38*W$5/12</x:f>
        <x:v>0</x:v>
      </x:c>
      <x:c r="X38" s="17" t="n">
        <x:f>MIN(V38+W38,X$5)</x:f>
        <x:v>0</x:v>
      </x:c>
      <x:c r="Y38" s="17" t="n">
        <x:f>MIN(MAX(0,V38+W38-X38),MAX(0,$I38-SUM(M38,S38)))</x:f>
        <x:v>0</x:v>
      </x:c>
      <x:c r="Z38" s="17" t="n">
        <x:f>SUM(X38,Y38)</x:f>
        <x:v>0</x:v>
      </x:c>
      <x:c r="AA38" s="17" t="n">
        <x:f>MAX(0,V38+W38-Z38)</x:f>
        <x:v>0</x:v>
      </x:c>
      <x:c r="AB38" s="17" t="n">
        <x:f>AG37</x:f>
        <x:v>0</x:v>
      </x:c>
      <x:c r="AC38" s="17" t="n">
        <x:f>AB38*AC$5/12</x:f>
        <x:v>0</x:v>
      </x:c>
      <x:c r="AD38" s="17" t="n">
        <x:f>MIN(AB38+AC38,AD$5)</x:f>
        <x:v>0</x:v>
      </x:c>
      <x:c r="AE38" s="17" t="n">
        <x:f>MIN(MAX(0,AB38+AC38-AD38),MAX(0,$I38-SUM(M38,S38,Y38)))</x:f>
        <x:v>0</x:v>
      </x:c>
      <x:c r="AF38" s="17" t="n">
        <x:f>SUM(AD38,AE38)</x:f>
        <x:v>0</x:v>
      </x:c>
      <x:c r="AG38" s="17" t="n">
        <x:f>MAX(0,AB38+AC38-AF38)</x:f>
        <x:v>0</x:v>
      </x:c>
      <x:c r="AH38" s="17" t="n">
        <x:f>AM37</x:f>
        <x:v>0</x:v>
      </x:c>
      <x:c r="AI38" s="17" t="n">
        <x:f>AH38*AI$5/12</x:f>
        <x:v>0</x:v>
      </x:c>
      <x:c r="AJ38" s="17" t="n">
        <x:f>MIN(AH38+AI38,AJ$5)</x:f>
        <x:v>0</x:v>
      </x:c>
      <x:c r="AK38" s="17" t="n">
        <x:f>MIN(MAX(0,AH38+AI38-AJ38),MAX(0,$I38-SUM(M38,S38,Y38,AE38)))</x:f>
        <x:v>0</x:v>
      </x:c>
      <x:c r="AL38" s="17" t="n">
        <x:f>SUM(AJ38,AK38)</x:f>
        <x:v>0</x:v>
      </x:c>
      <x:c r="AM38" s="17" t="n">
        <x:f>MAX(0,AH38+AI38-AL38)</x:f>
        <x:v>0</x:v>
      </x:c>
      <x:c r="AN38" s="17" t="n">
        <x:f>AS37</x:f>
        <x:v>0</x:v>
      </x:c>
      <x:c r="AO38" s="17" t="n">
        <x:f>AN38*AO$5/12</x:f>
        <x:v>0</x:v>
      </x:c>
      <x:c r="AP38" s="17" t="n">
        <x:f>MIN(AN38+AO38,AP$5)</x:f>
        <x:v>0</x:v>
      </x:c>
      <x:c r="AQ38" s="17" t="n">
        <x:f>MIN(MAX(0,AN38+AO38-AP38),MAX(0,$I38-SUM(M38,S38,Y38,AE38,AK38)))</x:f>
        <x:v>0</x:v>
      </x:c>
      <x:c r="AR38" s="17" t="n">
        <x:f>SUM(AP38,AQ38)</x:f>
        <x:v>0</x:v>
      </x:c>
      <x:c r="AS38" s="17" t="n">
        <x:f>MAX(0,AN38+AO38-AR38)</x:f>
        <x:v>0</x:v>
      </x:c>
    </x:row>
    <x:row r="39" ht="24" customHeight="1">
      <x:c r="A39" s="2" t="n">
        <x:f>30</x:f>
        <x:v>30</x:v>
      </x:c>
      <x:c r="B39" s="17" t="n">
        <x:f>'Monthly budget'!C37</x:f>
        <x:v>115</x:v>
      </x:c>
      <x:c r="C39" s="17" t="n">
        <x:f>'Monthly budget'!D37</x:f>
        <x:v>300</x:v>
      </x:c>
      <x:c r="D39" s="17" t="n">
        <x:f>SUM(J39,P39,V39,AB39,AH39,AN39)</x:f>
        <x:v>0</x:v>
      </x:c>
      <x:c r="E39" s="17" t="n">
        <x:f>SUM(K39,Q39,W39,AC39,AI39,AO39)</x:f>
        <x:v>0</x:v>
      </x:c>
      <x:c r="F39" s="17" t="n">
        <x:f>SUM(N39,T39,Z39,AF39,AL39,AR39)</x:f>
        <x:v>0</x:v>
      </x:c>
      <x:c r="G39" s="17" t="n">
        <x:f>SUM(O39,U39,AA39,AG39,AM39,AS39)</x:f>
        <x:v>0</x:v>
      </x:c>
      <x:c r="H39" s="17" t="n">
        <x:f>SUM($E$10:E39)</x:f>
        <x:v>1655.9545496698943</x:v>
      </x:c>
      <x:c r="I39" s="17" t="n">
        <x:f>MAX(0,C39-SUM(L39,R39,X39,AD39,AJ39,AP39))</x:f>
        <x:v>300</x:v>
      </x:c>
      <x:c r="J39" s="17" t="n">
        <x:f>O38</x:f>
        <x:v>0</x:v>
      </x:c>
      <x:c r="K39" s="17" t="n">
        <x:f>J39*K$5/12</x:f>
        <x:v>0</x:v>
      </x:c>
      <x:c r="L39" s="17" t="n">
        <x:f>MIN(J39+K39,L$5)</x:f>
        <x:v>0</x:v>
      </x:c>
      <x:c r="M39" s="17" t="n">
        <x:f>MIN(MAX(0,J39+K39-L39),MAX(0,$I39-0))</x:f>
        <x:v>0</x:v>
      </x:c>
      <x:c r="N39" s="17" t="n">
        <x:f>SUM(L39,M39)</x:f>
        <x:v>0</x:v>
      </x:c>
      <x:c r="O39" s="17" t="n">
        <x:f>MAX(0,J39+K39-N39)</x:f>
        <x:v>0</x:v>
      </x:c>
      <x:c r="P39" s="17" t="n">
        <x:f>U38</x:f>
        <x:v>0</x:v>
      </x:c>
      <x:c r="Q39" s="17" t="n">
        <x:f>P39*Q$5/12</x:f>
        <x:v>0</x:v>
      </x:c>
      <x:c r="R39" s="17" t="n">
        <x:f>MIN(P39+Q39,R$5)</x:f>
        <x:v>0</x:v>
      </x:c>
      <x:c r="S39" s="17" t="n">
        <x:f>MIN(MAX(0,P39+Q39-R39),MAX(0,$I39-SUM(M39)))</x:f>
        <x:v>0</x:v>
      </x:c>
      <x:c r="T39" s="17" t="n">
        <x:f>SUM(R39,S39)</x:f>
        <x:v>0</x:v>
      </x:c>
      <x:c r="U39" s="17" t="n">
        <x:f>MAX(0,P39+Q39-T39)</x:f>
        <x:v>0</x:v>
      </x:c>
      <x:c r="V39" s="17" t="n">
        <x:f>AA38</x:f>
        <x:v>0</x:v>
      </x:c>
      <x:c r="W39" s="17" t="n">
        <x:f>V39*W$5/12</x:f>
        <x:v>0</x:v>
      </x:c>
      <x:c r="X39" s="17" t="n">
        <x:f>MIN(V39+W39,X$5)</x:f>
        <x:v>0</x:v>
      </x:c>
      <x:c r="Y39" s="17" t="n">
        <x:f>MIN(MAX(0,V39+W39-X39),MAX(0,$I39-SUM(M39,S39)))</x:f>
        <x:v>0</x:v>
      </x:c>
      <x:c r="Z39" s="17" t="n">
        <x:f>SUM(X39,Y39)</x:f>
        <x:v>0</x:v>
      </x:c>
      <x:c r="AA39" s="17" t="n">
        <x:f>MAX(0,V39+W39-Z39)</x:f>
        <x:v>0</x:v>
      </x:c>
      <x:c r="AB39" s="17" t="n">
        <x:f>AG38</x:f>
        <x:v>0</x:v>
      </x:c>
      <x:c r="AC39" s="17" t="n">
        <x:f>AB39*AC$5/12</x:f>
        <x:v>0</x:v>
      </x:c>
      <x:c r="AD39" s="17" t="n">
        <x:f>MIN(AB39+AC39,AD$5)</x:f>
        <x:v>0</x:v>
      </x:c>
      <x:c r="AE39" s="17" t="n">
        <x:f>MIN(MAX(0,AB39+AC39-AD39),MAX(0,$I39-SUM(M39,S39,Y39)))</x:f>
        <x:v>0</x:v>
      </x:c>
      <x:c r="AF39" s="17" t="n">
        <x:f>SUM(AD39,AE39)</x:f>
        <x:v>0</x:v>
      </x:c>
      <x:c r="AG39" s="17" t="n">
        <x:f>MAX(0,AB39+AC39-AF39)</x:f>
        <x:v>0</x:v>
      </x:c>
      <x:c r="AH39" s="17" t="n">
        <x:f>AM38</x:f>
        <x:v>0</x:v>
      </x:c>
      <x:c r="AI39" s="17" t="n">
        <x:f>AH39*AI$5/12</x:f>
        <x:v>0</x:v>
      </x:c>
      <x:c r="AJ39" s="17" t="n">
        <x:f>MIN(AH39+AI39,AJ$5)</x:f>
        <x:v>0</x:v>
      </x:c>
      <x:c r="AK39" s="17" t="n">
        <x:f>MIN(MAX(0,AH39+AI39-AJ39),MAX(0,$I39-SUM(M39,S39,Y39,AE39)))</x:f>
        <x:v>0</x:v>
      </x:c>
      <x:c r="AL39" s="17" t="n">
        <x:f>SUM(AJ39,AK39)</x:f>
        <x:v>0</x:v>
      </x:c>
      <x:c r="AM39" s="17" t="n">
        <x:f>MAX(0,AH39+AI39-AL39)</x:f>
        <x:v>0</x:v>
      </x:c>
      <x:c r="AN39" s="17" t="n">
        <x:f>AS38</x:f>
        <x:v>0</x:v>
      </x:c>
      <x:c r="AO39" s="17" t="n">
        <x:f>AN39*AO$5/12</x:f>
        <x:v>0</x:v>
      </x:c>
      <x:c r="AP39" s="17" t="n">
        <x:f>MIN(AN39+AO39,AP$5)</x:f>
        <x:v>0</x:v>
      </x:c>
      <x:c r="AQ39" s="17" t="n">
        <x:f>MIN(MAX(0,AN39+AO39-AP39),MAX(0,$I39-SUM(M39,S39,Y39,AE39,AK39)))</x:f>
        <x:v>0</x:v>
      </x:c>
      <x:c r="AR39" s="17" t="n">
        <x:f>SUM(AP39,AQ39)</x:f>
        <x:v>0</x:v>
      </x:c>
      <x:c r="AS39" s="17" t="n">
        <x:f>MAX(0,AN39+AO39-AR39)</x:f>
        <x:v>0</x:v>
      </x:c>
    </x:row>
    <x:row r="40" ht="24" customHeight="1">
      <x:c r="A40" s="2" t="n">
        <x:f>31</x:f>
        <x:v>31</x:v>
      </x:c>
      <x:c r="B40" s="17" t="n">
        <x:f>'Monthly budget'!C38</x:f>
        <x:v>115</x:v>
      </x:c>
      <x:c r="C40" s="17" t="n">
        <x:f>'Monthly budget'!D38</x:f>
        <x:v>300</x:v>
      </x:c>
      <x:c r="D40" s="17" t="n">
        <x:f>SUM(J40,P40,V40,AB40,AH40,AN40)</x:f>
        <x:v>0</x:v>
      </x:c>
      <x:c r="E40" s="17" t="n">
        <x:f>SUM(K40,Q40,W40,AC40,AI40,AO40)</x:f>
        <x:v>0</x:v>
      </x:c>
      <x:c r="F40" s="17" t="n">
        <x:f>SUM(N40,T40,Z40,AF40,AL40,AR40)</x:f>
        <x:v>0</x:v>
      </x:c>
      <x:c r="G40" s="17" t="n">
        <x:f>SUM(O40,U40,AA40,AG40,AM40,AS40)</x:f>
        <x:v>0</x:v>
      </x:c>
      <x:c r="H40" s="17" t="n">
        <x:f>SUM($E$10:E40)</x:f>
        <x:v>1655.9545496698943</x:v>
      </x:c>
      <x:c r="I40" s="17" t="n">
        <x:f>MAX(0,C40-SUM(L40,R40,X40,AD40,AJ40,AP40))</x:f>
        <x:v>300</x:v>
      </x:c>
      <x:c r="J40" s="17" t="n">
        <x:f>O39</x:f>
        <x:v>0</x:v>
      </x:c>
      <x:c r="K40" s="17" t="n">
        <x:f>J40*K$5/12</x:f>
        <x:v>0</x:v>
      </x:c>
      <x:c r="L40" s="17" t="n">
        <x:f>MIN(J40+K40,L$5)</x:f>
        <x:v>0</x:v>
      </x:c>
      <x:c r="M40" s="17" t="n">
        <x:f>MIN(MAX(0,J40+K40-L40),MAX(0,$I40-0))</x:f>
        <x:v>0</x:v>
      </x:c>
      <x:c r="N40" s="17" t="n">
        <x:f>SUM(L40,M40)</x:f>
        <x:v>0</x:v>
      </x:c>
      <x:c r="O40" s="17" t="n">
        <x:f>MAX(0,J40+K40-N40)</x:f>
        <x:v>0</x:v>
      </x:c>
      <x:c r="P40" s="17" t="n">
        <x:f>U39</x:f>
        <x:v>0</x:v>
      </x:c>
      <x:c r="Q40" s="17" t="n">
        <x:f>P40*Q$5/12</x:f>
        <x:v>0</x:v>
      </x:c>
      <x:c r="R40" s="17" t="n">
        <x:f>MIN(P40+Q40,R$5)</x:f>
        <x:v>0</x:v>
      </x:c>
      <x:c r="S40" s="17" t="n">
        <x:f>MIN(MAX(0,P40+Q40-R40),MAX(0,$I40-SUM(M40)))</x:f>
        <x:v>0</x:v>
      </x:c>
      <x:c r="T40" s="17" t="n">
        <x:f>SUM(R40,S40)</x:f>
        <x:v>0</x:v>
      </x:c>
      <x:c r="U40" s="17" t="n">
        <x:f>MAX(0,P40+Q40-T40)</x:f>
        <x:v>0</x:v>
      </x:c>
      <x:c r="V40" s="17" t="n">
        <x:f>AA39</x:f>
        <x:v>0</x:v>
      </x:c>
      <x:c r="W40" s="17" t="n">
        <x:f>V40*W$5/12</x:f>
        <x:v>0</x:v>
      </x:c>
      <x:c r="X40" s="17" t="n">
        <x:f>MIN(V40+W40,X$5)</x:f>
        <x:v>0</x:v>
      </x:c>
      <x:c r="Y40" s="17" t="n">
        <x:f>MIN(MAX(0,V40+W40-X40),MAX(0,$I40-SUM(M40,S40)))</x:f>
        <x:v>0</x:v>
      </x:c>
      <x:c r="Z40" s="17" t="n">
        <x:f>SUM(X40,Y40)</x:f>
        <x:v>0</x:v>
      </x:c>
      <x:c r="AA40" s="17" t="n">
        <x:f>MAX(0,V40+W40-Z40)</x:f>
        <x:v>0</x:v>
      </x:c>
      <x:c r="AB40" s="17" t="n">
        <x:f>AG39</x:f>
        <x:v>0</x:v>
      </x:c>
      <x:c r="AC40" s="17" t="n">
        <x:f>AB40*AC$5/12</x:f>
        <x:v>0</x:v>
      </x:c>
      <x:c r="AD40" s="17" t="n">
        <x:f>MIN(AB40+AC40,AD$5)</x:f>
        <x:v>0</x:v>
      </x:c>
      <x:c r="AE40" s="17" t="n">
        <x:f>MIN(MAX(0,AB40+AC40-AD40),MAX(0,$I40-SUM(M40,S40,Y40)))</x:f>
        <x:v>0</x:v>
      </x:c>
      <x:c r="AF40" s="17" t="n">
        <x:f>SUM(AD40,AE40)</x:f>
        <x:v>0</x:v>
      </x:c>
      <x:c r="AG40" s="17" t="n">
        <x:f>MAX(0,AB40+AC40-AF40)</x:f>
        <x:v>0</x:v>
      </x:c>
      <x:c r="AH40" s="17" t="n">
        <x:f>AM39</x:f>
        <x:v>0</x:v>
      </x:c>
      <x:c r="AI40" s="17" t="n">
        <x:f>AH40*AI$5/12</x:f>
        <x:v>0</x:v>
      </x:c>
      <x:c r="AJ40" s="17" t="n">
        <x:f>MIN(AH40+AI40,AJ$5)</x:f>
        <x:v>0</x:v>
      </x:c>
      <x:c r="AK40" s="17" t="n">
        <x:f>MIN(MAX(0,AH40+AI40-AJ40),MAX(0,$I40-SUM(M40,S40,Y40,AE40)))</x:f>
        <x:v>0</x:v>
      </x:c>
      <x:c r="AL40" s="17" t="n">
        <x:f>SUM(AJ40,AK40)</x:f>
        <x:v>0</x:v>
      </x:c>
      <x:c r="AM40" s="17" t="n">
        <x:f>MAX(0,AH40+AI40-AL40)</x:f>
        <x:v>0</x:v>
      </x:c>
      <x:c r="AN40" s="17" t="n">
        <x:f>AS39</x:f>
        <x:v>0</x:v>
      </x:c>
      <x:c r="AO40" s="17" t="n">
        <x:f>AN40*AO$5/12</x:f>
        <x:v>0</x:v>
      </x:c>
      <x:c r="AP40" s="17" t="n">
        <x:f>MIN(AN40+AO40,AP$5)</x:f>
        <x:v>0</x:v>
      </x:c>
      <x:c r="AQ40" s="17" t="n">
        <x:f>MIN(MAX(0,AN40+AO40-AP40),MAX(0,$I40-SUM(M40,S40,Y40,AE40,AK40)))</x:f>
        <x:v>0</x:v>
      </x:c>
      <x:c r="AR40" s="17" t="n">
        <x:f>SUM(AP40,AQ40)</x:f>
        <x:v>0</x:v>
      </x:c>
      <x:c r="AS40" s="17" t="n">
        <x:f>MAX(0,AN40+AO40-AR40)</x:f>
        <x:v>0</x:v>
      </x:c>
    </x:row>
    <x:row r="41" ht="24" customHeight="1">
      <x:c r="A41" s="2" t="n">
        <x:f>32</x:f>
        <x:v>32</x:v>
      </x:c>
      <x:c r="B41" s="17" t="n">
        <x:f>'Monthly budget'!C39</x:f>
        <x:v>115</x:v>
      </x:c>
      <x:c r="C41" s="17" t="n">
        <x:f>'Monthly budget'!D39</x:f>
        <x:v>300</x:v>
      </x:c>
      <x:c r="D41" s="17" t="n">
        <x:f>SUM(J41,P41,V41,AB41,AH41,AN41)</x:f>
        <x:v>0</x:v>
      </x:c>
      <x:c r="E41" s="17" t="n">
        <x:f>SUM(K41,Q41,W41,AC41,AI41,AO41)</x:f>
        <x:v>0</x:v>
      </x:c>
      <x:c r="F41" s="17" t="n">
        <x:f>SUM(N41,T41,Z41,AF41,AL41,AR41)</x:f>
        <x:v>0</x:v>
      </x:c>
      <x:c r="G41" s="17" t="n">
        <x:f>SUM(O41,U41,AA41,AG41,AM41,AS41)</x:f>
        <x:v>0</x:v>
      </x:c>
      <x:c r="H41" s="17" t="n">
        <x:f>SUM($E$10:E41)</x:f>
        <x:v>1655.9545496698943</x:v>
      </x:c>
      <x:c r="I41" s="17" t="n">
        <x:f>MAX(0,C41-SUM(L41,R41,X41,AD41,AJ41,AP41))</x:f>
        <x:v>300</x:v>
      </x:c>
      <x:c r="J41" s="17" t="n">
        <x:f>O40</x:f>
        <x:v>0</x:v>
      </x:c>
      <x:c r="K41" s="17" t="n">
        <x:f>J41*K$5/12</x:f>
        <x:v>0</x:v>
      </x:c>
      <x:c r="L41" s="17" t="n">
        <x:f>MIN(J41+K41,L$5)</x:f>
        <x:v>0</x:v>
      </x:c>
      <x:c r="M41" s="17" t="n">
        <x:f>MIN(MAX(0,J41+K41-L41),MAX(0,$I41-0))</x:f>
        <x:v>0</x:v>
      </x:c>
      <x:c r="N41" s="17" t="n">
        <x:f>SUM(L41,M41)</x:f>
        <x:v>0</x:v>
      </x:c>
      <x:c r="O41" s="17" t="n">
        <x:f>MAX(0,J41+K41-N41)</x:f>
        <x:v>0</x:v>
      </x:c>
      <x:c r="P41" s="17" t="n">
        <x:f>U40</x:f>
        <x:v>0</x:v>
      </x:c>
      <x:c r="Q41" s="17" t="n">
        <x:f>P41*Q$5/12</x:f>
        <x:v>0</x:v>
      </x:c>
      <x:c r="R41" s="17" t="n">
        <x:f>MIN(P41+Q41,R$5)</x:f>
        <x:v>0</x:v>
      </x:c>
      <x:c r="S41" s="17" t="n">
        <x:f>MIN(MAX(0,P41+Q41-R41),MAX(0,$I41-SUM(M41)))</x:f>
        <x:v>0</x:v>
      </x:c>
      <x:c r="T41" s="17" t="n">
        <x:f>SUM(R41,S41)</x:f>
        <x:v>0</x:v>
      </x:c>
      <x:c r="U41" s="17" t="n">
        <x:f>MAX(0,P41+Q41-T41)</x:f>
        <x:v>0</x:v>
      </x:c>
      <x:c r="V41" s="17" t="n">
        <x:f>AA40</x:f>
        <x:v>0</x:v>
      </x:c>
      <x:c r="W41" s="17" t="n">
        <x:f>V41*W$5/12</x:f>
        <x:v>0</x:v>
      </x:c>
      <x:c r="X41" s="17" t="n">
        <x:f>MIN(V41+W41,X$5)</x:f>
        <x:v>0</x:v>
      </x:c>
      <x:c r="Y41" s="17" t="n">
        <x:f>MIN(MAX(0,V41+W41-X41),MAX(0,$I41-SUM(M41,S41)))</x:f>
        <x:v>0</x:v>
      </x:c>
      <x:c r="Z41" s="17" t="n">
        <x:f>SUM(X41,Y41)</x:f>
        <x:v>0</x:v>
      </x:c>
      <x:c r="AA41" s="17" t="n">
        <x:f>MAX(0,V41+W41-Z41)</x:f>
        <x:v>0</x:v>
      </x:c>
      <x:c r="AB41" s="17" t="n">
        <x:f>AG40</x:f>
        <x:v>0</x:v>
      </x:c>
      <x:c r="AC41" s="17" t="n">
        <x:f>AB41*AC$5/12</x:f>
        <x:v>0</x:v>
      </x:c>
      <x:c r="AD41" s="17" t="n">
        <x:f>MIN(AB41+AC41,AD$5)</x:f>
        <x:v>0</x:v>
      </x:c>
      <x:c r="AE41" s="17" t="n">
        <x:f>MIN(MAX(0,AB41+AC41-AD41),MAX(0,$I41-SUM(M41,S41,Y41)))</x:f>
        <x:v>0</x:v>
      </x:c>
      <x:c r="AF41" s="17" t="n">
        <x:f>SUM(AD41,AE41)</x:f>
        <x:v>0</x:v>
      </x:c>
      <x:c r="AG41" s="17" t="n">
        <x:f>MAX(0,AB41+AC41-AF41)</x:f>
        <x:v>0</x:v>
      </x:c>
      <x:c r="AH41" s="17" t="n">
        <x:f>AM40</x:f>
        <x:v>0</x:v>
      </x:c>
      <x:c r="AI41" s="17" t="n">
        <x:f>AH41*AI$5/12</x:f>
        <x:v>0</x:v>
      </x:c>
      <x:c r="AJ41" s="17" t="n">
        <x:f>MIN(AH41+AI41,AJ$5)</x:f>
        <x:v>0</x:v>
      </x:c>
      <x:c r="AK41" s="17" t="n">
        <x:f>MIN(MAX(0,AH41+AI41-AJ41),MAX(0,$I41-SUM(M41,S41,Y41,AE41)))</x:f>
        <x:v>0</x:v>
      </x:c>
      <x:c r="AL41" s="17" t="n">
        <x:f>SUM(AJ41,AK41)</x:f>
        <x:v>0</x:v>
      </x:c>
      <x:c r="AM41" s="17" t="n">
        <x:f>MAX(0,AH41+AI41-AL41)</x:f>
        <x:v>0</x:v>
      </x:c>
      <x:c r="AN41" s="17" t="n">
        <x:f>AS40</x:f>
        <x:v>0</x:v>
      </x:c>
      <x:c r="AO41" s="17" t="n">
        <x:f>AN41*AO$5/12</x:f>
        <x:v>0</x:v>
      </x:c>
      <x:c r="AP41" s="17" t="n">
        <x:f>MIN(AN41+AO41,AP$5)</x:f>
        <x:v>0</x:v>
      </x:c>
      <x:c r="AQ41" s="17" t="n">
        <x:f>MIN(MAX(0,AN41+AO41-AP41),MAX(0,$I41-SUM(M41,S41,Y41,AE41,AK41)))</x:f>
        <x:v>0</x:v>
      </x:c>
      <x:c r="AR41" s="17" t="n">
        <x:f>SUM(AP41,AQ41)</x:f>
        <x:v>0</x:v>
      </x:c>
      <x:c r="AS41" s="17" t="n">
        <x:f>MAX(0,AN41+AO41-AR41)</x:f>
        <x:v>0</x:v>
      </x:c>
    </x:row>
    <x:row r="42" ht="24" customHeight="1">
      <x:c r="A42" s="2" t="n">
        <x:f>33</x:f>
        <x:v>33</x:v>
      </x:c>
      <x:c r="B42" s="17" t="n">
        <x:f>'Monthly budget'!C40</x:f>
        <x:v>115</x:v>
      </x:c>
      <x:c r="C42" s="17" t="n">
        <x:f>'Monthly budget'!D40</x:f>
        <x:v>300</x:v>
      </x:c>
      <x:c r="D42" s="17" t="n">
        <x:f>SUM(J42,P42,V42,AB42,AH42,AN42)</x:f>
        <x:v>0</x:v>
      </x:c>
      <x:c r="E42" s="17" t="n">
        <x:f>SUM(K42,Q42,W42,AC42,AI42,AO42)</x:f>
        <x:v>0</x:v>
      </x:c>
      <x:c r="F42" s="17" t="n">
        <x:f>SUM(N42,T42,Z42,AF42,AL42,AR42)</x:f>
        <x:v>0</x:v>
      </x:c>
      <x:c r="G42" s="17" t="n">
        <x:f>SUM(O42,U42,AA42,AG42,AM42,AS42)</x:f>
        <x:v>0</x:v>
      </x:c>
      <x:c r="H42" s="17" t="n">
        <x:f>SUM($E$10:E42)</x:f>
        <x:v>1655.9545496698943</x:v>
      </x:c>
      <x:c r="I42" s="17" t="n">
        <x:f>MAX(0,C42-SUM(L42,R42,X42,AD42,AJ42,AP42))</x:f>
        <x:v>300</x:v>
      </x:c>
      <x:c r="J42" s="17" t="n">
        <x:f>O41</x:f>
        <x:v>0</x:v>
      </x:c>
      <x:c r="K42" s="17" t="n">
        <x:f>J42*K$5/12</x:f>
        <x:v>0</x:v>
      </x:c>
      <x:c r="L42" s="17" t="n">
        <x:f>MIN(J42+K42,L$5)</x:f>
        <x:v>0</x:v>
      </x:c>
      <x:c r="M42" s="17" t="n">
        <x:f>MIN(MAX(0,J42+K42-L42),MAX(0,$I42-0))</x:f>
        <x:v>0</x:v>
      </x:c>
      <x:c r="N42" s="17" t="n">
        <x:f>SUM(L42,M42)</x:f>
        <x:v>0</x:v>
      </x:c>
      <x:c r="O42" s="17" t="n">
        <x:f>MAX(0,J42+K42-N42)</x:f>
        <x:v>0</x:v>
      </x:c>
      <x:c r="P42" s="17" t="n">
        <x:f>U41</x:f>
        <x:v>0</x:v>
      </x:c>
      <x:c r="Q42" s="17" t="n">
        <x:f>P42*Q$5/12</x:f>
        <x:v>0</x:v>
      </x:c>
      <x:c r="R42" s="17" t="n">
        <x:f>MIN(P42+Q42,R$5)</x:f>
        <x:v>0</x:v>
      </x:c>
      <x:c r="S42" s="17" t="n">
        <x:f>MIN(MAX(0,P42+Q42-R42),MAX(0,$I42-SUM(M42)))</x:f>
        <x:v>0</x:v>
      </x:c>
      <x:c r="T42" s="17" t="n">
        <x:f>SUM(R42,S42)</x:f>
        <x:v>0</x:v>
      </x:c>
      <x:c r="U42" s="17" t="n">
        <x:f>MAX(0,P42+Q42-T42)</x:f>
        <x:v>0</x:v>
      </x:c>
      <x:c r="V42" s="17" t="n">
        <x:f>AA41</x:f>
        <x:v>0</x:v>
      </x:c>
      <x:c r="W42" s="17" t="n">
        <x:f>V42*W$5/12</x:f>
        <x:v>0</x:v>
      </x:c>
      <x:c r="X42" s="17" t="n">
        <x:f>MIN(V42+W42,X$5)</x:f>
        <x:v>0</x:v>
      </x:c>
      <x:c r="Y42" s="17" t="n">
        <x:f>MIN(MAX(0,V42+W42-X42),MAX(0,$I42-SUM(M42,S42)))</x:f>
        <x:v>0</x:v>
      </x:c>
      <x:c r="Z42" s="17" t="n">
        <x:f>SUM(X42,Y42)</x:f>
        <x:v>0</x:v>
      </x:c>
      <x:c r="AA42" s="17" t="n">
        <x:f>MAX(0,V42+W42-Z42)</x:f>
        <x:v>0</x:v>
      </x:c>
      <x:c r="AB42" s="17" t="n">
        <x:f>AG41</x:f>
        <x:v>0</x:v>
      </x:c>
      <x:c r="AC42" s="17" t="n">
        <x:f>AB42*AC$5/12</x:f>
        <x:v>0</x:v>
      </x:c>
      <x:c r="AD42" s="17" t="n">
        <x:f>MIN(AB42+AC42,AD$5)</x:f>
        <x:v>0</x:v>
      </x:c>
      <x:c r="AE42" s="17" t="n">
        <x:f>MIN(MAX(0,AB42+AC42-AD42),MAX(0,$I42-SUM(M42,S42,Y42)))</x:f>
        <x:v>0</x:v>
      </x:c>
      <x:c r="AF42" s="17" t="n">
        <x:f>SUM(AD42,AE42)</x:f>
        <x:v>0</x:v>
      </x:c>
      <x:c r="AG42" s="17" t="n">
        <x:f>MAX(0,AB42+AC42-AF42)</x:f>
        <x:v>0</x:v>
      </x:c>
      <x:c r="AH42" s="17" t="n">
        <x:f>AM41</x:f>
        <x:v>0</x:v>
      </x:c>
      <x:c r="AI42" s="17" t="n">
        <x:f>AH42*AI$5/12</x:f>
        <x:v>0</x:v>
      </x:c>
      <x:c r="AJ42" s="17" t="n">
        <x:f>MIN(AH42+AI42,AJ$5)</x:f>
        <x:v>0</x:v>
      </x:c>
      <x:c r="AK42" s="17" t="n">
        <x:f>MIN(MAX(0,AH42+AI42-AJ42),MAX(0,$I42-SUM(M42,S42,Y42,AE42)))</x:f>
        <x:v>0</x:v>
      </x:c>
      <x:c r="AL42" s="17" t="n">
        <x:f>SUM(AJ42,AK42)</x:f>
        <x:v>0</x:v>
      </x:c>
      <x:c r="AM42" s="17" t="n">
        <x:f>MAX(0,AH42+AI42-AL42)</x:f>
        <x:v>0</x:v>
      </x:c>
      <x:c r="AN42" s="17" t="n">
        <x:f>AS41</x:f>
        <x:v>0</x:v>
      </x:c>
      <x:c r="AO42" s="17" t="n">
        <x:f>AN42*AO$5/12</x:f>
        <x:v>0</x:v>
      </x:c>
      <x:c r="AP42" s="17" t="n">
        <x:f>MIN(AN42+AO42,AP$5)</x:f>
        <x:v>0</x:v>
      </x:c>
      <x:c r="AQ42" s="17" t="n">
        <x:f>MIN(MAX(0,AN42+AO42-AP42),MAX(0,$I42-SUM(M42,S42,Y42,AE42,AK42)))</x:f>
        <x:v>0</x:v>
      </x:c>
      <x:c r="AR42" s="17" t="n">
        <x:f>SUM(AP42,AQ42)</x:f>
        <x:v>0</x:v>
      </x:c>
      <x:c r="AS42" s="17" t="n">
        <x:f>MAX(0,AN42+AO42-AR42)</x:f>
        <x:v>0</x:v>
      </x:c>
    </x:row>
    <x:row r="43" ht="24" customHeight="1">
      <x:c r="A43" s="2" t="n">
        <x:f>34</x:f>
        <x:v>34</x:v>
      </x:c>
      <x:c r="B43" s="17" t="n">
        <x:f>'Monthly budget'!C41</x:f>
        <x:v>115</x:v>
      </x:c>
      <x:c r="C43" s="17" t="n">
        <x:f>'Monthly budget'!D41</x:f>
        <x:v>300</x:v>
      </x:c>
      <x:c r="D43" s="17" t="n">
        <x:f>SUM(J43,P43,V43,AB43,AH43,AN43)</x:f>
        <x:v>0</x:v>
      </x:c>
      <x:c r="E43" s="17" t="n">
        <x:f>SUM(K43,Q43,W43,AC43,AI43,AO43)</x:f>
        <x:v>0</x:v>
      </x:c>
      <x:c r="F43" s="17" t="n">
        <x:f>SUM(N43,T43,Z43,AF43,AL43,AR43)</x:f>
        <x:v>0</x:v>
      </x:c>
      <x:c r="G43" s="17" t="n">
        <x:f>SUM(O43,U43,AA43,AG43,AM43,AS43)</x:f>
        <x:v>0</x:v>
      </x:c>
      <x:c r="H43" s="17" t="n">
        <x:f>SUM($E$10:E43)</x:f>
        <x:v>1655.9545496698943</x:v>
      </x:c>
      <x:c r="I43" s="17" t="n">
        <x:f>MAX(0,C43-SUM(L43,R43,X43,AD43,AJ43,AP43))</x:f>
        <x:v>300</x:v>
      </x:c>
      <x:c r="J43" s="17" t="n">
        <x:f>O42</x:f>
        <x:v>0</x:v>
      </x:c>
      <x:c r="K43" s="17" t="n">
        <x:f>J43*K$5/12</x:f>
        <x:v>0</x:v>
      </x:c>
      <x:c r="L43" s="17" t="n">
        <x:f>MIN(J43+K43,L$5)</x:f>
        <x:v>0</x:v>
      </x:c>
      <x:c r="M43" s="17" t="n">
        <x:f>MIN(MAX(0,J43+K43-L43),MAX(0,$I43-0))</x:f>
        <x:v>0</x:v>
      </x:c>
      <x:c r="N43" s="17" t="n">
        <x:f>SUM(L43,M43)</x:f>
        <x:v>0</x:v>
      </x:c>
      <x:c r="O43" s="17" t="n">
        <x:f>MAX(0,J43+K43-N43)</x:f>
        <x:v>0</x:v>
      </x:c>
      <x:c r="P43" s="17" t="n">
        <x:f>U42</x:f>
        <x:v>0</x:v>
      </x:c>
      <x:c r="Q43" s="17" t="n">
        <x:f>P43*Q$5/12</x:f>
        <x:v>0</x:v>
      </x:c>
      <x:c r="R43" s="17" t="n">
        <x:f>MIN(P43+Q43,R$5)</x:f>
        <x:v>0</x:v>
      </x:c>
      <x:c r="S43" s="17" t="n">
        <x:f>MIN(MAX(0,P43+Q43-R43),MAX(0,$I43-SUM(M43)))</x:f>
        <x:v>0</x:v>
      </x:c>
      <x:c r="T43" s="17" t="n">
        <x:f>SUM(R43,S43)</x:f>
        <x:v>0</x:v>
      </x:c>
      <x:c r="U43" s="17" t="n">
        <x:f>MAX(0,P43+Q43-T43)</x:f>
        <x:v>0</x:v>
      </x:c>
      <x:c r="V43" s="17" t="n">
        <x:f>AA42</x:f>
        <x:v>0</x:v>
      </x:c>
      <x:c r="W43" s="17" t="n">
        <x:f>V43*W$5/12</x:f>
        <x:v>0</x:v>
      </x:c>
      <x:c r="X43" s="17" t="n">
        <x:f>MIN(V43+W43,X$5)</x:f>
        <x:v>0</x:v>
      </x:c>
      <x:c r="Y43" s="17" t="n">
        <x:f>MIN(MAX(0,V43+W43-X43),MAX(0,$I43-SUM(M43,S43)))</x:f>
        <x:v>0</x:v>
      </x:c>
      <x:c r="Z43" s="17" t="n">
        <x:f>SUM(X43,Y43)</x:f>
        <x:v>0</x:v>
      </x:c>
      <x:c r="AA43" s="17" t="n">
        <x:f>MAX(0,V43+W43-Z43)</x:f>
        <x:v>0</x:v>
      </x:c>
      <x:c r="AB43" s="17" t="n">
        <x:f>AG42</x:f>
        <x:v>0</x:v>
      </x:c>
      <x:c r="AC43" s="17" t="n">
        <x:f>AB43*AC$5/12</x:f>
        <x:v>0</x:v>
      </x:c>
      <x:c r="AD43" s="17" t="n">
        <x:f>MIN(AB43+AC43,AD$5)</x:f>
        <x:v>0</x:v>
      </x:c>
      <x:c r="AE43" s="17" t="n">
        <x:f>MIN(MAX(0,AB43+AC43-AD43),MAX(0,$I43-SUM(M43,S43,Y43)))</x:f>
        <x:v>0</x:v>
      </x:c>
      <x:c r="AF43" s="17" t="n">
        <x:f>SUM(AD43,AE43)</x:f>
        <x:v>0</x:v>
      </x:c>
      <x:c r="AG43" s="17" t="n">
        <x:f>MAX(0,AB43+AC43-AF43)</x:f>
        <x:v>0</x:v>
      </x:c>
      <x:c r="AH43" s="17" t="n">
        <x:f>AM42</x:f>
        <x:v>0</x:v>
      </x:c>
      <x:c r="AI43" s="17" t="n">
        <x:f>AH43*AI$5/12</x:f>
        <x:v>0</x:v>
      </x:c>
      <x:c r="AJ43" s="17" t="n">
        <x:f>MIN(AH43+AI43,AJ$5)</x:f>
        <x:v>0</x:v>
      </x:c>
      <x:c r="AK43" s="17" t="n">
        <x:f>MIN(MAX(0,AH43+AI43-AJ43),MAX(0,$I43-SUM(M43,S43,Y43,AE43)))</x:f>
        <x:v>0</x:v>
      </x:c>
      <x:c r="AL43" s="17" t="n">
        <x:f>SUM(AJ43,AK43)</x:f>
        <x:v>0</x:v>
      </x:c>
      <x:c r="AM43" s="17" t="n">
        <x:f>MAX(0,AH43+AI43-AL43)</x:f>
        <x:v>0</x:v>
      </x:c>
      <x:c r="AN43" s="17" t="n">
        <x:f>AS42</x:f>
        <x:v>0</x:v>
      </x:c>
      <x:c r="AO43" s="17" t="n">
        <x:f>AN43*AO$5/12</x:f>
        <x:v>0</x:v>
      </x:c>
      <x:c r="AP43" s="17" t="n">
        <x:f>MIN(AN43+AO43,AP$5)</x:f>
        <x:v>0</x:v>
      </x:c>
      <x:c r="AQ43" s="17" t="n">
        <x:f>MIN(MAX(0,AN43+AO43-AP43),MAX(0,$I43-SUM(M43,S43,Y43,AE43,AK43)))</x:f>
        <x:v>0</x:v>
      </x:c>
      <x:c r="AR43" s="17" t="n">
        <x:f>SUM(AP43,AQ43)</x:f>
        <x:v>0</x:v>
      </x:c>
      <x:c r="AS43" s="17" t="n">
        <x:f>MAX(0,AN43+AO43-AR43)</x:f>
        <x:v>0</x:v>
      </x:c>
    </x:row>
    <x:row r="44" ht="24" customHeight="1">
      <x:c r="A44" s="2" t="n">
        <x:f>35</x:f>
        <x:v>35</x:v>
      </x:c>
      <x:c r="B44" s="17" t="n">
        <x:f>'Monthly budget'!C42</x:f>
        <x:v>115</x:v>
      </x:c>
      <x:c r="C44" s="17" t="n">
        <x:f>'Monthly budget'!D42</x:f>
        <x:v>300</x:v>
      </x:c>
      <x:c r="D44" s="17" t="n">
        <x:f>SUM(J44,P44,V44,AB44,AH44,AN44)</x:f>
        <x:v>0</x:v>
      </x:c>
      <x:c r="E44" s="17" t="n">
        <x:f>SUM(K44,Q44,W44,AC44,AI44,AO44)</x:f>
        <x:v>0</x:v>
      </x:c>
      <x:c r="F44" s="17" t="n">
        <x:f>SUM(N44,T44,Z44,AF44,AL44,AR44)</x:f>
        <x:v>0</x:v>
      </x:c>
      <x:c r="G44" s="17" t="n">
        <x:f>SUM(O44,U44,AA44,AG44,AM44,AS44)</x:f>
        <x:v>0</x:v>
      </x:c>
      <x:c r="H44" s="17" t="n">
        <x:f>SUM($E$10:E44)</x:f>
        <x:v>1655.9545496698943</x:v>
      </x:c>
      <x:c r="I44" s="17" t="n">
        <x:f>MAX(0,C44-SUM(L44,R44,X44,AD44,AJ44,AP44))</x:f>
        <x:v>300</x:v>
      </x:c>
      <x:c r="J44" s="17" t="n">
        <x:f>O43</x:f>
        <x:v>0</x:v>
      </x:c>
      <x:c r="K44" s="17" t="n">
        <x:f>J44*K$5/12</x:f>
        <x:v>0</x:v>
      </x:c>
      <x:c r="L44" s="17" t="n">
        <x:f>MIN(J44+K44,L$5)</x:f>
        <x:v>0</x:v>
      </x:c>
      <x:c r="M44" s="17" t="n">
        <x:f>MIN(MAX(0,J44+K44-L44),MAX(0,$I44-0))</x:f>
        <x:v>0</x:v>
      </x:c>
      <x:c r="N44" s="17" t="n">
        <x:f>SUM(L44,M44)</x:f>
        <x:v>0</x:v>
      </x:c>
      <x:c r="O44" s="17" t="n">
        <x:f>MAX(0,J44+K44-N44)</x:f>
        <x:v>0</x:v>
      </x:c>
      <x:c r="P44" s="17" t="n">
        <x:f>U43</x:f>
        <x:v>0</x:v>
      </x:c>
      <x:c r="Q44" s="17" t="n">
        <x:f>P44*Q$5/12</x:f>
        <x:v>0</x:v>
      </x:c>
      <x:c r="R44" s="17" t="n">
        <x:f>MIN(P44+Q44,R$5)</x:f>
        <x:v>0</x:v>
      </x:c>
      <x:c r="S44" s="17" t="n">
        <x:f>MIN(MAX(0,P44+Q44-R44),MAX(0,$I44-SUM(M44)))</x:f>
        <x:v>0</x:v>
      </x:c>
      <x:c r="T44" s="17" t="n">
        <x:f>SUM(R44,S44)</x:f>
        <x:v>0</x:v>
      </x:c>
      <x:c r="U44" s="17" t="n">
        <x:f>MAX(0,P44+Q44-T44)</x:f>
        <x:v>0</x:v>
      </x:c>
      <x:c r="V44" s="17" t="n">
        <x:f>AA43</x:f>
        <x:v>0</x:v>
      </x:c>
      <x:c r="W44" s="17" t="n">
        <x:f>V44*W$5/12</x:f>
        <x:v>0</x:v>
      </x:c>
      <x:c r="X44" s="17" t="n">
        <x:f>MIN(V44+W44,X$5)</x:f>
        <x:v>0</x:v>
      </x:c>
      <x:c r="Y44" s="17" t="n">
        <x:f>MIN(MAX(0,V44+W44-X44),MAX(0,$I44-SUM(M44,S44)))</x:f>
        <x:v>0</x:v>
      </x:c>
      <x:c r="Z44" s="17" t="n">
        <x:f>SUM(X44,Y44)</x:f>
        <x:v>0</x:v>
      </x:c>
      <x:c r="AA44" s="17" t="n">
        <x:f>MAX(0,V44+W44-Z44)</x:f>
        <x:v>0</x:v>
      </x:c>
      <x:c r="AB44" s="17" t="n">
        <x:f>AG43</x:f>
        <x:v>0</x:v>
      </x:c>
      <x:c r="AC44" s="17" t="n">
        <x:f>AB44*AC$5/12</x:f>
        <x:v>0</x:v>
      </x:c>
      <x:c r="AD44" s="17" t="n">
        <x:f>MIN(AB44+AC44,AD$5)</x:f>
        <x:v>0</x:v>
      </x:c>
      <x:c r="AE44" s="17" t="n">
        <x:f>MIN(MAX(0,AB44+AC44-AD44),MAX(0,$I44-SUM(M44,S44,Y44)))</x:f>
        <x:v>0</x:v>
      </x:c>
      <x:c r="AF44" s="17" t="n">
        <x:f>SUM(AD44,AE44)</x:f>
        <x:v>0</x:v>
      </x:c>
      <x:c r="AG44" s="17" t="n">
        <x:f>MAX(0,AB44+AC44-AF44)</x:f>
        <x:v>0</x:v>
      </x:c>
      <x:c r="AH44" s="17" t="n">
        <x:f>AM43</x:f>
        <x:v>0</x:v>
      </x:c>
      <x:c r="AI44" s="17" t="n">
        <x:f>AH44*AI$5/12</x:f>
        <x:v>0</x:v>
      </x:c>
      <x:c r="AJ44" s="17" t="n">
        <x:f>MIN(AH44+AI44,AJ$5)</x:f>
        <x:v>0</x:v>
      </x:c>
      <x:c r="AK44" s="17" t="n">
        <x:f>MIN(MAX(0,AH44+AI44-AJ44),MAX(0,$I44-SUM(M44,S44,Y44,AE44)))</x:f>
        <x:v>0</x:v>
      </x:c>
      <x:c r="AL44" s="17" t="n">
        <x:f>SUM(AJ44,AK44)</x:f>
        <x:v>0</x:v>
      </x:c>
      <x:c r="AM44" s="17" t="n">
        <x:f>MAX(0,AH44+AI44-AL44)</x:f>
        <x:v>0</x:v>
      </x:c>
      <x:c r="AN44" s="17" t="n">
        <x:f>AS43</x:f>
        <x:v>0</x:v>
      </x:c>
      <x:c r="AO44" s="17" t="n">
        <x:f>AN44*AO$5/12</x:f>
        <x:v>0</x:v>
      </x:c>
      <x:c r="AP44" s="17" t="n">
        <x:f>MIN(AN44+AO44,AP$5)</x:f>
        <x:v>0</x:v>
      </x:c>
      <x:c r="AQ44" s="17" t="n">
        <x:f>MIN(MAX(0,AN44+AO44-AP44),MAX(0,$I44-SUM(M44,S44,Y44,AE44,AK44)))</x:f>
        <x:v>0</x:v>
      </x:c>
      <x:c r="AR44" s="17" t="n">
        <x:f>SUM(AP44,AQ44)</x:f>
        <x:v>0</x:v>
      </x:c>
      <x:c r="AS44" s="17" t="n">
        <x:f>MAX(0,AN44+AO44-AR44)</x:f>
        <x:v>0</x:v>
      </x:c>
    </x:row>
    <x:row r="45" ht="24" customHeight="1">
      <x:c r="A45" s="2" t="n">
        <x:f>36</x:f>
        <x:v>36</x:v>
      </x:c>
      <x:c r="B45" s="17" t="n">
        <x:f>'Monthly budget'!C43</x:f>
        <x:v>115</x:v>
      </x:c>
      <x:c r="C45" s="17" t="n">
        <x:f>'Monthly budget'!D43</x:f>
        <x:v>300</x:v>
      </x:c>
      <x:c r="D45" s="17" t="n">
        <x:f>SUM(J45,P45,V45,AB45,AH45,AN45)</x:f>
        <x:v>0</x:v>
      </x:c>
      <x:c r="E45" s="17" t="n">
        <x:f>SUM(K45,Q45,W45,AC45,AI45,AO45)</x:f>
        <x:v>0</x:v>
      </x:c>
      <x:c r="F45" s="17" t="n">
        <x:f>SUM(N45,T45,Z45,AF45,AL45,AR45)</x:f>
        <x:v>0</x:v>
      </x:c>
      <x:c r="G45" s="17" t="n">
        <x:f>SUM(O45,U45,AA45,AG45,AM45,AS45)</x:f>
        <x:v>0</x:v>
      </x:c>
      <x:c r="H45" s="17" t="n">
        <x:f>SUM($E$10:E45)</x:f>
        <x:v>1655.9545496698943</x:v>
      </x:c>
      <x:c r="I45" s="17" t="n">
        <x:f>MAX(0,C45-SUM(L45,R45,X45,AD45,AJ45,AP45))</x:f>
        <x:v>300</x:v>
      </x:c>
      <x:c r="J45" s="17" t="n">
        <x:f>O44</x:f>
        <x:v>0</x:v>
      </x:c>
      <x:c r="K45" s="17" t="n">
        <x:f>J45*K$5/12</x:f>
        <x:v>0</x:v>
      </x:c>
      <x:c r="L45" s="17" t="n">
        <x:f>MIN(J45+K45,L$5)</x:f>
        <x:v>0</x:v>
      </x:c>
      <x:c r="M45" s="17" t="n">
        <x:f>MIN(MAX(0,J45+K45-L45),MAX(0,$I45-0))</x:f>
        <x:v>0</x:v>
      </x:c>
      <x:c r="N45" s="17" t="n">
        <x:f>SUM(L45,M45)</x:f>
        <x:v>0</x:v>
      </x:c>
      <x:c r="O45" s="17" t="n">
        <x:f>MAX(0,J45+K45-N45)</x:f>
        <x:v>0</x:v>
      </x:c>
      <x:c r="P45" s="17" t="n">
        <x:f>U44</x:f>
        <x:v>0</x:v>
      </x:c>
      <x:c r="Q45" s="17" t="n">
        <x:f>P45*Q$5/12</x:f>
        <x:v>0</x:v>
      </x:c>
      <x:c r="R45" s="17" t="n">
        <x:f>MIN(P45+Q45,R$5)</x:f>
        <x:v>0</x:v>
      </x:c>
      <x:c r="S45" s="17" t="n">
        <x:f>MIN(MAX(0,P45+Q45-R45),MAX(0,$I45-SUM(M45)))</x:f>
        <x:v>0</x:v>
      </x:c>
      <x:c r="T45" s="17" t="n">
        <x:f>SUM(R45,S45)</x:f>
        <x:v>0</x:v>
      </x:c>
      <x:c r="U45" s="17" t="n">
        <x:f>MAX(0,P45+Q45-T45)</x:f>
        <x:v>0</x:v>
      </x:c>
      <x:c r="V45" s="17" t="n">
        <x:f>AA44</x:f>
        <x:v>0</x:v>
      </x:c>
      <x:c r="W45" s="17" t="n">
        <x:f>V45*W$5/12</x:f>
        <x:v>0</x:v>
      </x:c>
      <x:c r="X45" s="17" t="n">
        <x:f>MIN(V45+W45,X$5)</x:f>
        <x:v>0</x:v>
      </x:c>
      <x:c r="Y45" s="17" t="n">
        <x:f>MIN(MAX(0,V45+W45-X45),MAX(0,$I45-SUM(M45,S45)))</x:f>
        <x:v>0</x:v>
      </x:c>
      <x:c r="Z45" s="17" t="n">
        <x:f>SUM(X45,Y45)</x:f>
        <x:v>0</x:v>
      </x:c>
      <x:c r="AA45" s="17" t="n">
        <x:f>MAX(0,V45+W45-Z45)</x:f>
        <x:v>0</x:v>
      </x:c>
      <x:c r="AB45" s="17" t="n">
        <x:f>AG44</x:f>
        <x:v>0</x:v>
      </x:c>
      <x:c r="AC45" s="17" t="n">
        <x:f>AB45*AC$5/12</x:f>
        <x:v>0</x:v>
      </x:c>
      <x:c r="AD45" s="17" t="n">
        <x:f>MIN(AB45+AC45,AD$5)</x:f>
        <x:v>0</x:v>
      </x:c>
      <x:c r="AE45" s="17" t="n">
        <x:f>MIN(MAX(0,AB45+AC45-AD45),MAX(0,$I45-SUM(M45,S45,Y45)))</x:f>
        <x:v>0</x:v>
      </x:c>
      <x:c r="AF45" s="17" t="n">
        <x:f>SUM(AD45,AE45)</x:f>
        <x:v>0</x:v>
      </x:c>
      <x:c r="AG45" s="17" t="n">
        <x:f>MAX(0,AB45+AC45-AF45)</x:f>
        <x:v>0</x:v>
      </x:c>
      <x:c r="AH45" s="17" t="n">
        <x:f>AM44</x:f>
        <x:v>0</x:v>
      </x:c>
      <x:c r="AI45" s="17" t="n">
        <x:f>AH45*AI$5/12</x:f>
        <x:v>0</x:v>
      </x:c>
      <x:c r="AJ45" s="17" t="n">
        <x:f>MIN(AH45+AI45,AJ$5)</x:f>
        <x:v>0</x:v>
      </x:c>
      <x:c r="AK45" s="17" t="n">
        <x:f>MIN(MAX(0,AH45+AI45-AJ45),MAX(0,$I45-SUM(M45,S45,Y45,AE45)))</x:f>
        <x:v>0</x:v>
      </x:c>
      <x:c r="AL45" s="17" t="n">
        <x:f>SUM(AJ45,AK45)</x:f>
        <x:v>0</x:v>
      </x:c>
      <x:c r="AM45" s="17" t="n">
        <x:f>MAX(0,AH45+AI45-AL45)</x:f>
        <x:v>0</x:v>
      </x:c>
      <x:c r="AN45" s="17" t="n">
        <x:f>AS44</x:f>
        <x:v>0</x:v>
      </x:c>
      <x:c r="AO45" s="17" t="n">
        <x:f>AN45*AO$5/12</x:f>
        <x:v>0</x:v>
      </x:c>
      <x:c r="AP45" s="17" t="n">
        <x:f>MIN(AN45+AO45,AP$5)</x:f>
        <x:v>0</x:v>
      </x:c>
      <x:c r="AQ45" s="17" t="n">
        <x:f>MIN(MAX(0,AN45+AO45-AP45),MAX(0,$I45-SUM(M45,S45,Y45,AE45,AK45)))</x:f>
        <x:v>0</x:v>
      </x:c>
      <x:c r="AR45" s="17" t="n">
        <x:f>SUM(AP45,AQ45)</x:f>
        <x:v>0</x:v>
      </x:c>
      <x:c r="AS45" s="17" t="n">
        <x:f>MAX(0,AN45+AO45-AR45)</x:f>
        <x:v>0</x:v>
      </x:c>
    </x:row>
    <x:row r="46" ht="24" customHeight="1">
      <x:c r="A46" s="2" t="n">
        <x:f>37</x:f>
        <x:v>37</x:v>
      </x:c>
      <x:c r="B46" s="17" t="n">
        <x:f>'Monthly budget'!C44</x:f>
        <x:v>115</x:v>
      </x:c>
      <x:c r="C46" s="17" t="n">
        <x:f>'Monthly budget'!D44</x:f>
        <x:v>300</x:v>
      </x:c>
      <x:c r="D46" s="17" t="n">
        <x:f>SUM(J46,P46,V46,AB46,AH46,AN46)</x:f>
        <x:v>0</x:v>
      </x:c>
      <x:c r="E46" s="17" t="n">
        <x:f>SUM(K46,Q46,W46,AC46,AI46,AO46)</x:f>
        <x:v>0</x:v>
      </x:c>
      <x:c r="F46" s="17" t="n">
        <x:f>SUM(N46,T46,Z46,AF46,AL46,AR46)</x:f>
        <x:v>0</x:v>
      </x:c>
      <x:c r="G46" s="17" t="n">
        <x:f>SUM(O46,U46,AA46,AG46,AM46,AS46)</x:f>
        <x:v>0</x:v>
      </x:c>
      <x:c r="H46" s="17" t="n">
        <x:f>SUM($E$10:E46)</x:f>
        <x:v>1655.9545496698943</x:v>
      </x:c>
      <x:c r="I46" s="17" t="n">
        <x:f>MAX(0,C46-SUM(L46,R46,X46,AD46,AJ46,AP46))</x:f>
        <x:v>300</x:v>
      </x:c>
      <x:c r="J46" s="17" t="n">
        <x:f>O45</x:f>
        <x:v>0</x:v>
      </x:c>
      <x:c r="K46" s="17" t="n">
        <x:f>J46*K$5/12</x:f>
        <x:v>0</x:v>
      </x:c>
      <x:c r="L46" s="17" t="n">
        <x:f>MIN(J46+K46,L$5)</x:f>
        <x:v>0</x:v>
      </x:c>
      <x:c r="M46" s="17" t="n">
        <x:f>MIN(MAX(0,J46+K46-L46),MAX(0,$I46-0))</x:f>
        <x:v>0</x:v>
      </x:c>
      <x:c r="N46" s="17" t="n">
        <x:f>SUM(L46,M46)</x:f>
        <x:v>0</x:v>
      </x:c>
      <x:c r="O46" s="17" t="n">
        <x:f>MAX(0,J46+K46-N46)</x:f>
        <x:v>0</x:v>
      </x:c>
      <x:c r="P46" s="17" t="n">
        <x:f>U45</x:f>
        <x:v>0</x:v>
      </x:c>
      <x:c r="Q46" s="17" t="n">
        <x:f>P46*Q$5/12</x:f>
        <x:v>0</x:v>
      </x:c>
      <x:c r="R46" s="17" t="n">
        <x:f>MIN(P46+Q46,R$5)</x:f>
        <x:v>0</x:v>
      </x:c>
      <x:c r="S46" s="17" t="n">
        <x:f>MIN(MAX(0,P46+Q46-R46),MAX(0,$I46-SUM(M46)))</x:f>
        <x:v>0</x:v>
      </x:c>
      <x:c r="T46" s="17" t="n">
        <x:f>SUM(R46,S46)</x:f>
        <x:v>0</x:v>
      </x:c>
      <x:c r="U46" s="17" t="n">
        <x:f>MAX(0,P46+Q46-T46)</x:f>
        <x:v>0</x:v>
      </x:c>
      <x:c r="V46" s="17" t="n">
        <x:f>AA45</x:f>
        <x:v>0</x:v>
      </x:c>
      <x:c r="W46" s="17" t="n">
        <x:f>V46*W$5/12</x:f>
        <x:v>0</x:v>
      </x:c>
      <x:c r="X46" s="17" t="n">
        <x:f>MIN(V46+W46,X$5)</x:f>
        <x:v>0</x:v>
      </x:c>
      <x:c r="Y46" s="17" t="n">
        <x:f>MIN(MAX(0,V46+W46-X46),MAX(0,$I46-SUM(M46,S46)))</x:f>
        <x:v>0</x:v>
      </x:c>
      <x:c r="Z46" s="17" t="n">
        <x:f>SUM(X46,Y46)</x:f>
        <x:v>0</x:v>
      </x:c>
      <x:c r="AA46" s="17" t="n">
        <x:f>MAX(0,V46+W46-Z46)</x:f>
        <x:v>0</x:v>
      </x:c>
      <x:c r="AB46" s="17" t="n">
        <x:f>AG45</x:f>
        <x:v>0</x:v>
      </x:c>
      <x:c r="AC46" s="17" t="n">
        <x:f>AB46*AC$5/12</x:f>
        <x:v>0</x:v>
      </x:c>
      <x:c r="AD46" s="17" t="n">
        <x:f>MIN(AB46+AC46,AD$5)</x:f>
        <x:v>0</x:v>
      </x:c>
      <x:c r="AE46" s="17" t="n">
        <x:f>MIN(MAX(0,AB46+AC46-AD46),MAX(0,$I46-SUM(M46,S46,Y46)))</x:f>
        <x:v>0</x:v>
      </x:c>
      <x:c r="AF46" s="17" t="n">
        <x:f>SUM(AD46,AE46)</x:f>
        <x:v>0</x:v>
      </x:c>
      <x:c r="AG46" s="17" t="n">
        <x:f>MAX(0,AB46+AC46-AF46)</x:f>
        <x:v>0</x:v>
      </x:c>
      <x:c r="AH46" s="17" t="n">
        <x:f>AM45</x:f>
        <x:v>0</x:v>
      </x:c>
      <x:c r="AI46" s="17" t="n">
        <x:f>AH46*AI$5/12</x:f>
        <x:v>0</x:v>
      </x:c>
      <x:c r="AJ46" s="17" t="n">
        <x:f>MIN(AH46+AI46,AJ$5)</x:f>
        <x:v>0</x:v>
      </x:c>
      <x:c r="AK46" s="17" t="n">
        <x:f>MIN(MAX(0,AH46+AI46-AJ46),MAX(0,$I46-SUM(M46,S46,Y46,AE46)))</x:f>
        <x:v>0</x:v>
      </x:c>
      <x:c r="AL46" s="17" t="n">
        <x:f>SUM(AJ46,AK46)</x:f>
        <x:v>0</x:v>
      </x:c>
      <x:c r="AM46" s="17" t="n">
        <x:f>MAX(0,AH46+AI46-AL46)</x:f>
        <x:v>0</x:v>
      </x:c>
      <x:c r="AN46" s="17" t="n">
        <x:f>AS45</x:f>
        <x:v>0</x:v>
      </x:c>
      <x:c r="AO46" s="17" t="n">
        <x:f>AN46*AO$5/12</x:f>
        <x:v>0</x:v>
      </x:c>
      <x:c r="AP46" s="17" t="n">
        <x:f>MIN(AN46+AO46,AP$5)</x:f>
        <x:v>0</x:v>
      </x:c>
      <x:c r="AQ46" s="17" t="n">
        <x:f>MIN(MAX(0,AN46+AO46-AP46),MAX(0,$I46-SUM(M46,S46,Y46,AE46,AK46)))</x:f>
        <x:v>0</x:v>
      </x:c>
      <x:c r="AR46" s="17" t="n">
        <x:f>SUM(AP46,AQ46)</x:f>
        <x:v>0</x:v>
      </x:c>
      <x:c r="AS46" s="17" t="n">
        <x:f>MAX(0,AN46+AO46-AR46)</x:f>
        <x:v>0</x:v>
      </x:c>
    </x:row>
    <x:row r="47" ht="24" customHeight="1">
      <x:c r="A47" s="2" t="n">
        <x:f>38</x:f>
        <x:v>38</x:v>
      </x:c>
      <x:c r="B47" s="17" t="n">
        <x:f>'Monthly budget'!C45</x:f>
        <x:v>115</x:v>
      </x:c>
      <x:c r="C47" s="17" t="n">
        <x:f>'Monthly budget'!D45</x:f>
        <x:v>300</x:v>
      </x:c>
      <x:c r="D47" s="17" t="n">
        <x:f>SUM(J47,P47,V47,AB47,AH47,AN47)</x:f>
        <x:v>0</x:v>
      </x:c>
      <x:c r="E47" s="17" t="n">
        <x:f>SUM(K47,Q47,W47,AC47,AI47,AO47)</x:f>
        <x:v>0</x:v>
      </x:c>
      <x:c r="F47" s="17" t="n">
        <x:f>SUM(N47,T47,Z47,AF47,AL47,AR47)</x:f>
        <x:v>0</x:v>
      </x:c>
      <x:c r="G47" s="17" t="n">
        <x:f>SUM(O47,U47,AA47,AG47,AM47,AS47)</x:f>
        <x:v>0</x:v>
      </x:c>
      <x:c r="H47" s="17" t="n">
        <x:f>SUM($E$10:E47)</x:f>
        <x:v>1655.9545496698943</x:v>
      </x:c>
      <x:c r="I47" s="17" t="n">
        <x:f>MAX(0,C47-SUM(L47,R47,X47,AD47,AJ47,AP47))</x:f>
        <x:v>300</x:v>
      </x:c>
      <x:c r="J47" s="17" t="n">
        <x:f>O46</x:f>
        <x:v>0</x:v>
      </x:c>
      <x:c r="K47" s="17" t="n">
        <x:f>J47*K$5/12</x:f>
        <x:v>0</x:v>
      </x:c>
      <x:c r="L47" s="17" t="n">
        <x:f>MIN(J47+K47,L$5)</x:f>
        <x:v>0</x:v>
      </x:c>
      <x:c r="M47" s="17" t="n">
        <x:f>MIN(MAX(0,J47+K47-L47),MAX(0,$I47-0))</x:f>
        <x:v>0</x:v>
      </x:c>
      <x:c r="N47" s="17" t="n">
        <x:f>SUM(L47,M47)</x:f>
        <x:v>0</x:v>
      </x:c>
      <x:c r="O47" s="17" t="n">
        <x:f>MAX(0,J47+K47-N47)</x:f>
        <x:v>0</x:v>
      </x:c>
      <x:c r="P47" s="17" t="n">
        <x:f>U46</x:f>
        <x:v>0</x:v>
      </x:c>
      <x:c r="Q47" s="17" t="n">
        <x:f>P47*Q$5/12</x:f>
        <x:v>0</x:v>
      </x:c>
      <x:c r="R47" s="17" t="n">
        <x:f>MIN(P47+Q47,R$5)</x:f>
        <x:v>0</x:v>
      </x:c>
      <x:c r="S47" s="17" t="n">
        <x:f>MIN(MAX(0,P47+Q47-R47),MAX(0,$I47-SUM(M47)))</x:f>
        <x:v>0</x:v>
      </x:c>
      <x:c r="T47" s="17" t="n">
        <x:f>SUM(R47,S47)</x:f>
        <x:v>0</x:v>
      </x:c>
      <x:c r="U47" s="17" t="n">
        <x:f>MAX(0,P47+Q47-T47)</x:f>
        <x:v>0</x:v>
      </x:c>
      <x:c r="V47" s="17" t="n">
        <x:f>AA46</x:f>
        <x:v>0</x:v>
      </x:c>
      <x:c r="W47" s="17" t="n">
        <x:f>V47*W$5/12</x:f>
        <x:v>0</x:v>
      </x:c>
      <x:c r="X47" s="17" t="n">
        <x:f>MIN(V47+W47,X$5)</x:f>
        <x:v>0</x:v>
      </x:c>
      <x:c r="Y47" s="17" t="n">
        <x:f>MIN(MAX(0,V47+W47-X47),MAX(0,$I47-SUM(M47,S47)))</x:f>
        <x:v>0</x:v>
      </x:c>
      <x:c r="Z47" s="17" t="n">
        <x:f>SUM(X47,Y47)</x:f>
        <x:v>0</x:v>
      </x:c>
      <x:c r="AA47" s="17" t="n">
        <x:f>MAX(0,V47+W47-Z47)</x:f>
        <x:v>0</x:v>
      </x:c>
      <x:c r="AB47" s="17" t="n">
        <x:f>AG46</x:f>
        <x:v>0</x:v>
      </x:c>
      <x:c r="AC47" s="17" t="n">
        <x:f>AB47*AC$5/12</x:f>
        <x:v>0</x:v>
      </x:c>
      <x:c r="AD47" s="17" t="n">
        <x:f>MIN(AB47+AC47,AD$5)</x:f>
        <x:v>0</x:v>
      </x:c>
      <x:c r="AE47" s="17" t="n">
        <x:f>MIN(MAX(0,AB47+AC47-AD47),MAX(0,$I47-SUM(M47,S47,Y47)))</x:f>
        <x:v>0</x:v>
      </x:c>
      <x:c r="AF47" s="17" t="n">
        <x:f>SUM(AD47,AE47)</x:f>
        <x:v>0</x:v>
      </x:c>
      <x:c r="AG47" s="17" t="n">
        <x:f>MAX(0,AB47+AC47-AF47)</x:f>
        <x:v>0</x:v>
      </x:c>
      <x:c r="AH47" s="17" t="n">
        <x:f>AM46</x:f>
        <x:v>0</x:v>
      </x:c>
      <x:c r="AI47" s="17" t="n">
        <x:f>AH47*AI$5/12</x:f>
        <x:v>0</x:v>
      </x:c>
      <x:c r="AJ47" s="17" t="n">
        <x:f>MIN(AH47+AI47,AJ$5)</x:f>
        <x:v>0</x:v>
      </x:c>
      <x:c r="AK47" s="17" t="n">
        <x:f>MIN(MAX(0,AH47+AI47-AJ47),MAX(0,$I47-SUM(M47,S47,Y47,AE47)))</x:f>
        <x:v>0</x:v>
      </x:c>
      <x:c r="AL47" s="17" t="n">
        <x:f>SUM(AJ47,AK47)</x:f>
        <x:v>0</x:v>
      </x:c>
      <x:c r="AM47" s="17" t="n">
        <x:f>MAX(0,AH47+AI47-AL47)</x:f>
        <x:v>0</x:v>
      </x:c>
      <x:c r="AN47" s="17" t="n">
        <x:f>AS46</x:f>
        <x:v>0</x:v>
      </x:c>
      <x:c r="AO47" s="17" t="n">
        <x:f>AN47*AO$5/12</x:f>
        <x:v>0</x:v>
      </x:c>
      <x:c r="AP47" s="17" t="n">
        <x:f>MIN(AN47+AO47,AP$5)</x:f>
        <x:v>0</x:v>
      </x:c>
      <x:c r="AQ47" s="17" t="n">
        <x:f>MIN(MAX(0,AN47+AO47-AP47),MAX(0,$I47-SUM(M47,S47,Y47,AE47,AK47)))</x:f>
        <x:v>0</x:v>
      </x:c>
      <x:c r="AR47" s="17" t="n">
        <x:f>SUM(AP47,AQ47)</x:f>
        <x:v>0</x:v>
      </x:c>
      <x:c r="AS47" s="17" t="n">
        <x:f>MAX(0,AN47+AO47-AR47)</x:f>
        <x:v>0</x:v>
      </x:c>
    </x:row>
    <x:row r="48" ht="24" customHeight="1">
      <x:c r="A48" s="2" t="n">
        <x:f>39</x:f>
        <x:v>39</x:v>
      </x:c>
      <x:c r="B48" s="17" t="n">
        <x:f>'Monthly budget'!C46</x:f>
        <x:v>115</x:v>
      </x:c>
      <x:c r="C48" s="17" t="n">
        <x:f>'Monthly budget'!D46</x:f>
        <x:v>300</x:v>
      </x:c>
      <x:c r="D48" s="17" t="n">
        <x:f>SUM(J48,P48,V48,AB48,AH48,AN48)</x:f>
        <x:v>0</x:v>
      </x:c>
      <x:c r="E48" s="17" t="n">
        <x:f>SUM(K48,Q48,W48,AC48,AI48,AO48)</x:f>
        <x:v>0</x:v>
      </x:c>
      <x:c r="F48" s="17" t="n">
        <x:f>SUM(N48,T48,Z48,AF48,AL48,AR48)</x:f>
        <x:v>0</x:v>
      </x:c>
      <x:c r="G48" s="17" t="n">
        <x:f>SUM(O48,U48,AA48,AG48,AM48,AS48)</x:f>
        <x:v>0</x:v>
      </x:c>
      <x:c r="H48" s="17" t="n">
        <x:f>SUM($E$10:E48)</x:f>
        <x:v>1655.9545496698943</x:v>
      </x:c>
      <x:c r="I48" s="17" t="n">
        <x:f>MAX(0,C48-SUM(L48,R48,X48,AD48,AJ48,AP48))</x:f>
        <x:v>300</x:v>
      </x:c>
      <x:c r="J48" s="17" t="n">
        <x:f>O47</x:f>
        <x:v>0</x:v>
      </x:c>
      <x:c r="K48" s="17" t="n">
        <x:f>J48*K$5/12</x:f>
        <x:v>0</x:v>
      </x:c>
      <x:c r="L48" s="17" t="n">
        <x:f>MIN(J48+K48,L$5)</x:f>
        <x:v>0</x:v>
      </x:c>
      <x:c r="M48" s="17" t="n">
        <x:f>MIN(MAX(0,J48+K48-L48),MAX(0,$I48-0))</x:f>
        <x:v>0</x:v>
      </x:c>
      <x:c r="N48" s="17" t="n">
        <x:f>SUM(L48,M48)</x:f>
        <x:v>0</x:v>
      </x:c>
      <x:c r="O48" s="17" t="n">
        <x:f>MAX(0,J48+K48-N48)</x:f>
        <x:v>0</x:v>
      </x:c>
      <x:c r="P48" s="17" t="n">
        <x:f>U47</x:f>
        <x:v>0</x:v>
      </x:c>
      <x:c r="Q48" s="17" t="n">
        <x:f>P48*Q$5/12</x:f>
        <x:v>0</x:v>
      </x:c>
      <x:c r="R48" s="17" t="n">
        <x:f>MIN(P48+Q48,R$5)</x:f>
        <x:v>0</x:v>
      </x:c>
      <x:c r="S48" s="17" t="n">
        <x:f>MIN(MAX(0,P48+Q48-R48),MAX(0,$I48-SUM(M48)))</x:f>
        <x:v>0</x:v>
      </x:c>
      <x:c r="T48" s="17" t="n">
        <x:f>SUM(R48,S48)</x:f>
        <x:v>0</x:v>
      </x:c>
      <x:c r="U48" s="17" t="n">
        <x:f>MAX(0,P48+Q48-T48)</x:f>
        <x:v>0</x:v>
      </x:c>
      <x:c r="V48" s="17" t="n">
        <x:f>AA47</x:f>
        <x:v>0</x:v>
      </x:c>
      <x:c r="W48" s="17" t="n">
        <x:f>V48*W$5/12</x:f>
        <x:v>0</x:v>
      </x:c>
      <x:c r="X48" s="17" t="n">
        <x:f>MIN(V48+W48,X$5)</x:f>
        <x:v>0</x:v>
      </x:c>
      <x:c r="Y48" s="17" t="n">
        <x:f>MIN(MAX(0,V48+W48-X48),MAX(0,$I48-SUM(M48,S48)))</x:f>
        <x:v>0</x:v>
      </x:c>
      <x:c r="Z48" s="17" t="n">
        <x:f>SUM(X48,Y48)</x:f>
        <x:v>0</x:v>
      </x:c>
      <x:c r="AA48" s="17" t="n">
        <x:f>MAX(0,V48+W48-Z48)</x:f>
        <x:v>0</x:v>
      </x:c>
      <x:c r="AB48" s="17" t="n">
        <x:f>AG47</x:f>
        <x:v>0</x:v>
      </x:c>
      <x:c r="AC48" s="17" t="n">
        <x:f>AB48*AC$5/12</x:f>
        <x:v>0</x:v>
      </x:c>
      <x:c r="AD48" s="17" t="n">
        <x:f>MIN(AB48+AC48,AD$5)</x:f>
        <x:v>0</x:v>
      </x:c>
      <x:c r="AE48" s="17" t="n">
        <x:f>MIN(MAX(0,AB48+AC48-AD48),MAX(0,$I48-SUM(M48,S48,Y48)))</x:f>
        <x:v>0</x:v>
      </x:c>
      <x:c r="AF48" s="17" t="n">
        <x:f>SUM(AD48,AE48)</x:f>
        <x:v>0</x:v>
      </x:c>
      <x:c r="AG48" s="17" t="n">
        <x:f>MAX(0,AB48+AC48-AF48)</x:f>
        <x:v>0</x:v>
      </x:c>
      <x:c r="AH48" s="17" t="n">
        <x:f>AM47</x:f>
        <x:v>0</x:v>
      </x:c>
      <x:c r="AI48" s="17" t="n">
        <x:f>AH48*AI$5/12</x:f>
        <x:v>0</x:v>
      </x:c>
      <x:c r="AJ48" s="17" t="n">
        <x:f>MIN(AH48+AI48,AJ$5)</x:f>
        <x:v>0</x:v>
      </x:c>
      <x:c r="AK48" s="17" t="n">
        <x:f>MIN(MAX(0,AH48+AI48-AJ48),MAX(0,$I48-SUM(M48,S48,Y48,AE48)))</x:f>
        <x:v>0</x:v>
      </x:c>
      <x:c r="AL48" s="17" t="n">
        <x:f>SUM(AJ48,AK48)</x:f>
        <x:v>0</x:v>
      </x:c>
      <x:c r="AM48" s="17" t="n">
        <x:f>MAX(0,AH48+AI48-AL48)</x:f>
        <x:v>0</x:v>
      </x:c>
      <x:c r="AN48" s="17" t="n">
        <x:f>AS47</x:f>
        <x:v>0</x:v>
      </x:c>
      <x:c r="AO48" s="17" t="n">
        <x:f>AN48*AO$5/12</x:f>
        <x:v>0</x:v>
      </x:c>
      <x:c r="AP48" s="17" t="n">
        <x:f>MIN(AN48+AO48,AP$5)</x:f>
        <x:v>0</x:v>
      </x:c>
      <x:c r="AQ48" s="17" t="n">
        <x:f>MIN(MAX(0,AN48+AO48-AP48),MAX(0,$I48-SUM(M48,S48,Y48,AE48,AK48)))</x:f>
        <x:v>0</x:v>
      </x:c>
      <x:c r="AR48" s="17" t="n">
        <x:f>SUM(AP48,AQ48)</x:f>
        <x:v>0</x:v>
      </x:c>
      <x:c r="AS48" s="17" t="n">
        <x:f>MAX(0,AN48+AO48-AR48)</x:f>
        <x:v>0</x:v>
      </x:c>
    </x:row>
    <x:row r="49" ht="24" customHeight="1">
      <x:c r="A49" s="2" t="n">
        <x:f>40</x:f>
        <x:v>40</x:v>
      </x:c>
      <x:c r="B49" s="17" t="n">
        <x:f>'Monthly budget'!C47</x:f>
        <x:v>115</x:v>
      </x:c>
      <x:c r="C49" s="17" t="n">
        <x:f>'Monthly budget'!D47</x:f>
        <x:v>300</x:v>
      </x:c>
      <x:c r="D49" s="17" t="n">
        <x:f>SUM(J49,P49,V49,AB49,AH49,AN49)</x:f>
        <x:v>0</x:v>
      </x:c>
      <x:c r="E49" s="17" t="n">
        <x:f>SUM(K49,Q49,W49,AC49,AI49,AO49)</x:f>
        <x:v>0</x:v>
      </x:c>
      <x:c r="F49" s="17" t="n">
        <x:f>SUM(N49,T49,Z49,AF49,AL49,AR49)</x:f>
        <x:v>0</x:v>
      </x:c>
      <x:c r="G49" s="17" t="n">
        <x:f>SUM(O49,U49,AA49,AG49,AM49,AS49)</x:f>
        <x:v>0</x:v>
      </x:c>
      <x:c r="H49" s="17" t="n">
        <x:f>SUM($E$10:E49)</x:f>
        <x:v>1655.9545496698943</x:v>
      </x:c>
      <x:c r="I49" s="17" t="n">
        <x:f>MAX(0,C49-SUM(L49,R49,X49,AD49,AJ49,AP49))</x:f>
        <x:v>300</x:v>
      </x:c>
      <x:c r="J49" s="17" t="n">
        <x:f>O48</x:f>
        <x:v>0</x:v>
      </x:c>
      <x:c r="K49" s="17" t="n">
        <x:f>J49*K$5/12</x:f>
        <x:v>0</x:v>
      </x:c>
      <x:c r="L49" s="17" t="n">
        <x:f>MIN(J49+K49,L$5)</x:f>
        <x:v>0</x:v>
      </x:c>
      <x:c r="M49" s="17" t="n">
        <x:f>MIN(MAX(0,J49+K49-L49),MAX(0,$I49-0))</x:f>
        <x:v>0</x:v>
      </x:c>
      <x:c r="N49" s="17" t="n">
        <x:f>SUM(L49,M49)</x:f>
        <x:v>0</x:v>
      </x:c>
      <x:c r="O49" s="17" t="n">
        <x:f>MAX(0,J49+K49-N49)</x:f>
        <x:v>0</x:v>
      </x:c>
      <x:c r="P49" s="17" t="n">
        <x:f>U48</x:f>
        <x:v>0</x:v>
      </x:c>
      <x:c r="Q49" s="17" t="n">
        <x:f>P49*Q$5/12</x:f>
        <x:v>0</x:v>
      </x:c>
      <x:c r="R49" s="17" t="n">
        <x:f>MIN(P49+Q49,R$5)</x:f>
        <x:v>0</x:v>
      </x:c>
      <x:c r="S49" s="17" t="n">
        <x:f>MIN(MAX(0,P49+Q49-R49),MAX(0,$I49-SUM(M49)))</x:f>
        <x:v>0</x:v>
      </x:c>
      <x:c r="T49" s="17" t="n">
        <x:f>SUM(R49,S49)</x:f>
        <x:v>0</x:v>
      </x:c>
      <x:c r="U49" s="17" t="n">
        <x:f>MAX(0,P49+Q49-T49)</x:f>
        <x:v>0</x:v>
      </x:c>
      <x:c r="V49" s="17" t="n">
        <x:f>AA48</x:f>
        <x:v>0</x:v>
      </x:c>
      <x:c r="W49" s="17" t="n">
        <x:f>V49*W$5/12</x:f>
        <x:v>0</x:v>
      </x:c>
      <x:c r="X49" s="17" t="n">
        <x:f>MIN(V49+W49,X$5)</x:f>
        <x:v>0</x:v>
      </x:c>
      <x:c r="Y49" s="17" t="n">
        <x:f>MIN(MAX(0,V49+W49-X49),MAX(0,$I49-SUM(M49,S49)))</x:f>
        <x:v>0</x:v>
      </x:c>
      <x:c r="Z49" s="17" t="n">
        <x:f>SUM(X49,Y49)</x:f>
        <x:v>0</x:v>
      </x:c>
      <x:c r="AA49" s="17" t="n">
        <x:f>MAX(0,V49+W49-Z49)</x:f>
        <x:v>0</x:v>
      </x:c>
      <x:c r="AB49" s="17" t="n">
        <x:f>AG48</x:f>
        <x:v>0</x:v>
      </x:c>
      <x:c r="AC49" s="17" t="n">
        <x:f>AB49*AC$5/12</x:f>
        <x:v>0</x:v>
      </x:c>
      <x:c r="AD49" s="17" t="n">
        <x:f>MIN(AB49+AC49,AD$5)</x:f>
        <x:v>0</x:v>
      </x:c>
      <x:c r="AE49" s="17" t="n">
        <x:f>MIN(MAX(0,AB49+AC49-AD49),MAX(0,$I49-SUM(M49,S49,Y49)))</x:f>
        <x:v>0</x:v>
      </x:c>
      <x:c r="AF49" s="17" t="n">
        <x:f>SUM(AD49,AE49)</x:f>
        <x:v>0</x:v>
      </x:c>
      <x:c r="AG49" s="17" t="n">
        <x:f>MAX(0,AB49+AC49-AF49)</x:f>
        <x:v>0</x:v>
      </x:c>
      <x:c r="AH49" s="17" t="n">
        <x:f>AM48</x:f>
        <x:v>0</x:v>
      </x:c>
      <x:c r="AI49" s="17" t="n">
        <x:f>AH49*AI$5/12</x:f>
        <x:v>0</x:v>
      </x:c>
      <x:c r="AJ49" s="17" t="n">
        <x:f>MIN(AH49+AI49,AJ$5)</x:f>
        <x:v>0</x:v>
      </x:c>
      <x:c r="AK49" s="17" t="n">
        <x:f>MIN(MAX(0,AH49+AI49-AJ49),MAX(0,$I49-SUM(M49,S49,Y49,AE49)))</x:f>
        <x:v>0</x:v>
      </x:c>
      <x:c r="AL49" s="17" t="n">
        <x:f>SUM(AJ49,AK49)</x:f>
        <x:v>0</x:v>
      </x:c>
      <x:c r="AM49" s="17" t="n">
        <x:f>MAX(0,AH49+AI49-AL49)</x:f>
        <x:v>0</x:v>
      </x:c>
      <x:c r="AN49" s="17" t="n">
        <x:f>AS48</x:f>
        <x:v>0</x:v>
      </x:c>
      <x:c r="AO49" s="17" t="n">
        <x:f>AN49*AO$5/12</x:f>
        <x:v>0</x:v>
      </x:c>
      <x:c r="AP49" s="17" t="n">
        <x:f>MIN(AN49+AO49,AP$5)</x:f>
        <x:v>0</x:v>
      </x:c>
      <x:c r="AQ49" s="17" t="n">
        <x:f>MIN(MAX(0,AN49+AO49-AP49),MAX(0,$I49-SUM(M49,S49,Y49,AE49,AK49)))</x:f>
        <x:v>0</x:v>
      </x:c>
      <x:c r="AR49" s="17" t="n">
        <x:f>SUM(AP49,AQ49)</x:f>
        <x:v>0</x:v>
      </x:c>
      <x:c r="AS49" s="17" t="n">
        <x:f>MAX(0,AN49+AO49-AR49)</x:f>
        <x:v>0</x:v>
      </x:c>
    </x:row>
    <x:row r="50" ht="24" customHeight="1">
      <x:c r="A50" s="2" t="n">
        <x:f>41</x:f>
        <x:v>41</x:v>
      </x:c>
      <x:c r="B50" s="17" t="n">
        <x:f>'Monthly budget'!C48</x:f>
        <x:v>115</x:v>
      </x:c>
      <x:c r="C50" s="17" t="n">
        <x:f>'Monthly budget'!D48</x:f>
        <x:v>300</x:v>
      </x:c>
      <x:c r="D50" s="17" t="n">
        <x:f>SUM(J50,P50,V50,AB50,AH50,AN50)</x:f>
        <x:v>0</x:v>
      </x:c>
      <x:c r="E50" s="17" t="n">
        <x:f>SUM(K50,Q50,W50,AC50,AI50,AO50)</x:f>
        <x:v>0</x:v>
      </x:c>
      <x:c r="F50" s="17" t="n">
        <x:f>SUM(N50,T50,Z50,AF50,AL50,AR50)</x:f>
        <x:v>0</x:v>
      </x:c>
      <x:c r="G50" s="17" t="n">
        <x:f>SUM(O50,U50,AA50,AG50,AM50,AS50)</x:f>
        <x:v>0</x:v>
      </x:c>
      <x:c r="H50" s="17" t="n">
        <x:f>SUM($E$10:E50)</x:f>
        <x:v>1655.9545496698943</x:v>
      </x:c>
      <x:c r="I50" s="17" t="n">
        <x:f>MAX(0,C50-SUM(L50,R50,X50,AD50,AJ50,AP50))</x:f>
        <x:v>300</x:v>
      </x:c>
      <x:c r="J50" s="17" t="n">
        <x:f>O49</x:f>
        <x:v>0</x:v>
      </x:c>
      <x:c r="K50" s="17" t="n">
        <x:f>J50*K$5/12</x:f>
        <x:v>0</x:v>
      </x:c>
      <x:c r="L50" s="17" t="n">
        <x:f>MIN(J50+K50,L$5)</x:f>
        <x:v>0</x:v>
      </x:c>
      <x:c r="M50" s="17" t="n">
        <x:f>MIN(MAX(0,J50+K50-L50),MAX(0,$I50-0))</x:f>
        <x:v>0</x:v>
      </x:c>
      <x:c r="N50" s="17" t="n">
        <x:f>SUM(L50,M50)</x:f>
        <x:v>0</x:v>
      </x:c>
      <x:c r="O50" s="17" t="n">
        <x:f>MAX(0,J50+K50-N50)</x:f>
        <x:v>0</x:v>
      </x:c>
      <x:c r="P50" s="17" t="n">
        <x:f>U49</x:f>
        <x:v>0</x:v>
      </x:c>
      <x:c r="Q50" s="17" t="n">
        <x:f>P50*Q$5/12</x:f>
        <x:v>0</x:v>
      </x:c>
      <x:c r="R50" s="17" t="n">
        <x:f>MIN(P50+Q50,R$5)</x:f>
        <x:v>0</x:v>
      </x:c>
      <x:c r="S50" s="17" t="n">
        <x:f>MIN(MAX(0,P50+Q50-R50),MAX(0,$I50-SUM(M50)))</x:f>
        <x:v>0</x:v>
      </x:c>
      <x:c r="T50" s="17" t="n">
        <x:f>SUM(R50,S50)</x:f>
        <x:v>0</x:v>
      </x:c>
      <x:c r="U50" s="17" t="n">
        <x:f>MAX(0,P50+Q50-T50)</x:f>
        <x:v>0</x:v>
      </x:c>
      <x:c r="V50" s="17" t="n">
        <x:f>AA49</x:f>
        <x:v>0</x:v>
      </x:c>
      <x:c r="W50" s="17" t="n">
        <x:f>V50*W$5/12</x:f>
        <x:v>0</x:v>
      </x:c>
      <x:c r="X50" s="17" t="n">
        <x:f>MIN(V50+W50,X$5)</x:f>
        <x:v>0</x:v>
      </x:c>
      <x:c r="Y50" s="17" t="n">
        <x:f>MIN(MAX(0,V50+W50-X50),MAX(0,$I50-SUM(M50,S50)))</x:f>
        <x:v>0</x:v>
      </x:c>
      <x:c r="Z50" s="17" t="n">
        <x:f>SUM(X50,Y50)</x:f>
        <x:v>0</x:v>
      </x:c>
      <x:c r="AA50" s="17" t="n">
        <x:f>MAX(0,V50+W50-Z50)</x:f>
        <x:v>0</x:v>
      </x:c>
      <x:c r="AB50" s="17" t="n">
        <x:f>AG49</x:f>
        <x:v>0</x:v>
      </x:c>
      <x:c r="AC50" s="17" t="n">
        <x:f>AB50*AC$5/12</x:f>
        <x:v>0</x:v>
      </x:c>
      <x:c r="AD50" s="17" t="n">
        <x:f>MIN(AB50+AC50,AD$5)</x:f>
        <x:v>0</x:v>
      </x:c>
      <x:c r="AE50" s="17" t="n">
        <x:f>MIN(MAX(0,AB50+AC50-AD50),MAX(0,$I50-SUM(M50,S50,Y50)))</x:f>
        <x:v>0</x:v>
      </x:c>
      <x:c r="AF50" s="17" t="n">
        <x:f>SUM(AD50,AE50)</x:f>
        <x:v>0</x:v>
      </x:c>
      <x:c r="AG50" s="17" t="n">
        <x:f>MAX(0,AB50+AC50-AF50)</x:f>
        <x:v>0</x:v>
      </x:c>
      <x:c r="AH50" s="17" t="n">
        <x:f>AM49</x:f>
        <x:v>0</x:v>
      </x:c>
      <x:c r="AI50" s="17" t="n">
        <x:f>AH50*AI$5/12</x:f>
        <x:v>0</x:v>
      </x:c>
      <x:c r="AJ50" s="17" t="n">
        <x:f>MIN(AH50+AI50,AJ$5)</x:f>
        <x:v>0</x:v>
      </x:c>
      <x:c r="AK50" s="17" t="n">
        <x:f>MIN(MAX(0,AH50+AI50-AJ50),MAX(0,$I50-SUM(M50,S50,Y50,AE50)))</x:f>
        <x:v>0</x:v>
      </x:c>
      <x:c r="AL50" s="17" t="n">
        <x:f>SUM(AJ50,AK50)</x:f>
        <x:v>0</x:v>
      </x:c>
      <x:c r="AM50" s="17" t="n">
        <x:f>MAX(0,AH50+AI50-AL50)</x:f>
        <x:v>0</x:v>
      </x:c>
      <x:c r="AN50" s="17" t="n">
        <x:f>AS49</x:f>
        <x:v>0</x:v>
      </x:c>
      <x:c r="AO50" s="17" t="n">
        <x:f>AN50*AO$5/12</x:f>
        <x:v>0</x:v>
      </x:c>
      <x:c r="AP50" s="17" t="n">
        <x:f>MIN(AN50+AO50,AP$5)</x:f>
        <x:v>0</x:v>
      </x:c>
      <x:c r="AQ50" s="17" t="n">
        <x:f>MIN(MAX(0,AN50+AO50-AP50),MAX(0,$I50-SUM(M50,S50,Y50,AE50,AK50)))</x:f>
        <x:v>0</x:v>
      </x:c>
      <x:c r="AR50" s="17" t="n">
        <x:f>SUM(AP50,AQ50)</x:f>
        <x:v>0</x:v>
      </x:c>
      <x:c r="AS50" s="17" t="n">
        <x:f>MAX(0,AN50+AO50-AR50)</x:f>
        <x:v>0</x:v>
      </x:c>
    </x:row>
    <x:row r="51" ht="24" customHeight="1">
      <x:c r="A51" s="2" t="n">
        <x:f>42</x:f>
        <x:v>42</x:v>
      </x:c>
      <x:c r="B51" s="17" t="n">
        <x:f>'Monthly budget'!C49</x:f>
        <x:v>115</x:v>
      </x:c>
      <x:c r="C51" s="17" t="n">
        <x:f>'Monthly budget'!D49</x:f>
        <x:v>300</x:v>
      </x:c>
      <x:c r="D51" s="17" t="n">
        <x:f>SUM(J51,P51,V51,AB51,AH51,AN51)</x:f>
        <x:v>0</x:v>
      </x:c>
      <x:c r="E51" s="17" t="n">
        <x:f>SUM(K51,Q51,W51,AC51,AI51,AO51)</x:f>
        <x:v>0</x:v>
      </x:c>
      <x:c r="F51" s="17" t="n">
        <x:f>SUM(N51,T51,Z51,AF51,AL51,AR51)</x:f>
        <x:v>0</x:v>
      </x:c>
      <x:c r="G51" s="17" t="n">
        <x:f>SUM(O51,U51,AA51,AG51,AM51,AS51)</x:f>
        <x:v>0</x:v>
      </x:c>
      <x:c r="H51" s="17" t="n">
        <x:f>SUM($E$10:E51)</x:f>
        <x:v>1655.9545496698943</x:v>
      </x:c>
      <x:c r="I51" s="17" t="n">
        <x:f>MAX(0,C51-SUM(L51,R51,X51,AD51,AJ51,AP51))</x:f>
        <x:v>300</x:v>
      </x:c>
      <x:c r="J51" s="17" t="n">
        <x:f>O50</x:f>
        <x:v>0</x:v>
      </x:c>
      <x:c r="K51" s="17" t="n">
        <x:f>J51*K$5/12</x:f>
        <x:v>0</x:v>
      </x:c>
      <x:c r="L51" s="17" t="n">
        <x:f>MIN(J51+K51,L$5)</x:f>
        <x:v>0</x:v>
      </x:c>
      <x:c r="M51" s="17" t="n">
        <x:f>MIN(MAX(0,J51+K51-L51),MAX(0,$I51-0))</x:f>
        <x:v>0</x:v>
      </x:c>
      <x:c r="N51" s="17" t="n">
        <x:f>SUM(L51,M51)</x:f>
        <x:v>0</x:v>
      </x:c>
      <x:c r="O51" s="17" t="n">
        <x:f>MAX(0,J51+K51-N51)</x:f>
        <x:v>0</x:v>
      </x:c>
      <x:c r="P51" s="17" t="n">
        <x:f>U50</x:f>
        <x:v>0</x:v>
      </x:c>
      <x:c r="Q51" s="17" t="n">
        <x:f>P51*Q$5/12</x:f>
        <x:v>0</x:v>
      </x:c>
      <x:c r="R51" s="17" t="n">
        <x:f>MIN(P51+Q51,R$5)</x:f>
        <x:v>0</x:v>
      </x:c>
      <x:c r="S51" s="17" t="n">
        <x:f>MIN(MAX(0,P51+Q51-R51),MAX(0,$I51-SUM(M51)))</x:f>
        <x:v>0</x:v>
      </x:c>
      <x:c r="T51" s="17" t="n">
        <x:f>SUM(R51,S51)</x:f>
        <x:v>0</x:v>
      </x:c>
      <x:c r="U51" s="17" t="n">
        <x:f>MAX(0,P51+Q51-T51)</x:f>
        <x:v>0</x:v>
      </x:c>
      <x:c r="V51" s="17" t="n">
        <x:f>AA50</x:f>
        <x:v>0</x:v>
      </x:c>
      <x:c r="W51" s="17" t="n">
        <x:f>V51*W$5/12</x:f>
        <x:v>0</x:v>
      </x:c>
      <x:c r="X51" s="17" t="n">
        <x:f>MIN(V51+W51,X$5)</x:f>
        <x:v>0</x:v>
      </x:c>
      <x:c r="Y51" s="17" t="n">
        <x:f>MIN(MAX(0,V51+W51-X51),MAX(0,$I51-SUM(M51,S51)))</x:f>
        <x:v>0</x:v>
      </x:c>
      <x:c r="Z51" s="17" t="n">
        <x:f>SUM(X51,Y51)</x:f>
        <x:v>0</x:v>
      </x:c>
      <x:c r="AA51" s="17" t="n">
        <x:f>MAX(0,V51+W51-Z51)</x:f>
        <x:v>0</x:v>
      </x:c>
      <x:c r="AB51" s="17" t="n">
        <x:f>AG50</x:f>
        <x:v>0</x:v>
      </x:c>
      <x:c r="AC51" s="17" t="n">
        <x:f>AB51*AC$5/12</x:f>
        <x:v>0</x:v>
      </x:c>
      <x:c r="AD51" s="17" t="n">
        <x:f>MIN(AB51+AC51,AD$5)</x:f>
        <x:v>0</x:v>
      </x:c>
      <x:c r="AE51" s="17" t="n">
        <x:f>MIN(MAX(0,AB51+AC51-AD51),MAX(0,$I51-SUM(M51,S51,Y51)))</x:f>
        <x:v>0</x:v>
      </x:c>
      <x:c r="AF51" s="17" t="n">
        <x:f>SUM(AD51,AE51)</x:f>
        <x:v>0</x:v>
      </x:c>
      <x:c r="AG51" s="17" t="n">
        <x:f>MAX(0,AB51+AC51-AF51)</x:f>
        <x:v>0</x:v>
      </x:c>
      <x:c r="AH51" s="17" t="n">
        <x:f>AM50</x:f>
        <x:v>0</x:v>
      </x:c>
      <x:c r="AI51" s="17" t="n">
        <x:f>AH51*AI$5/12</x:f>
        <x:v>0</x:v>
      </x:c>
      <x:c r="AJ51" s="17" t="n">
        <x:f>MIN(AH51+AI51,AJ$5)</x:f>
        <x:v>0</x:v>
      </x:c>
      <x:c r="AK51" s="17" t="n">
        <x:f>MIN(MAX(0,AH51+AI51-AJ51),MAX(0,$I51-SUM(M51,S51,Y51,AE51)))</x:f>
        <x:v>0</x:v>
      </x:c>
      <x:c r="AL51" s="17" t="n">
        <x:f>SUM(AJ51,AK51)</x:f>
        <x:v>0</x:v>
      </x:c>
      <x:c r="AM51" s="17" t="n">
        <x:f>MAX(0,AH51+AI51-AL51)</x:f>
        <x:v>0</x:v>
      </x:c>
      <x:c r="AN51" s="17" t="n">
        <x:f>AS50</x:f>
        <x:v>0</x:v>
      </x:c>
      <x:c r="AO51" s="17" t="n">
        <x:f>AN51*AO$5/12</x:f>
        <x:v>0</x:v>
      </x:c>
      <x:c r="AP51" s="17" t="n">
        <x:f>MIN(AN51+AO51,AP$5)</x:f>
        <x:v>0</x:v>
      </x:c>
      <x:c r="AQ51" s="17" t="n">
        <x:f>MIN(MAX(0,AN51+AO51-AP51),MAX(0,$I51-SUM(M51,S51,Y51,AE51,AK51)))</x:f>
        <x:v>0</x:v>
      </x:c>
      <x:c r="AR51" s="17" t="n">
        <x:f>SUM(AP51,AQ51)</x:f>
        <x:v>0</x:v>
      </x:c>
      <x:c r="AS51" s="17" t="n">
        <x:f>MAX(0,AN51+AO51-AR51)</x:f>
        <x:v>0</x:v>
      </x:c>
    </x:row>
    <x:row r="52" ht="24" customHeight="1">
      <x:c r="A52" s="2" t="n">
        <x:f>43</x:f>
        <x:v>43</x:v>
      </x:c>
      <x:c r="B52" s="17" t="n">
        <x:f>'Monthly budget'!C50</x:f>
        <x:v>115</x:v>
      </x:c>
      <x:c r="C52" s="17" t="n">
        <x:f>'Monthly budget'!D50</x:f>
        <x:v>300</x:v>
      </x:c>
      <x:c r="D52" s="17" t="n">
        <x:f>SUM(J52,P52,V52,AB52,AH52,AN52)</x:f>
        <x:v>0</x:v>
      </x:c>
      <x:c r="E52" s="17" t="n">
        <x:f>SUM(K52,Q52,W52,AC52,AI52,AO52)</x:f>
        <x:v>0</x:v>
      </x:c>
      <x:c r="F52" s="17" t="n">
        <x:f>SUM(N52,T52,Z52,AF52,AL52,AR52)</x:f>
        <x:v>0</x:v>
      </x:c>
      <x:c r="G52" s="17" t="n">
        <x:f>SUM(O52,U52,AA52,AG52,AM52,AS52)</x:f>
        <x:v>0</x:v>
      </x:c>
      <x:c r="H52" s="17" t="n">
        <x:f>SUM($E$10:E52)</x:f>
        <x:v>1655.9545496698943</x:v>
      </x:c>
      <x:c r="I52" s="17" t="n">
        <x:f>MAX(0,C52-SUM(L52,R52,X52,AD52,AJ52,AP52))</x:f>
        <x:v>300</x:v>
      </x:c>
      <x:c r="J52" s="17" t="n">
        <x:f>O51</x:f>
        <x:v>0</x:v>
      </x:c>
      <x:c r="K52" s="17" t="n">
        <x:f>J52*K$5/12</x:f>
        <x:v>0</x:v>
      </x:c>
      <x:c r="L52" s="17" t="n">
        <x:f>MIN(J52+K52,L$5)</x:f>
        <x:v>0</x:v>
      </x:c>
      <x:c r="M52" s="17" t="n">
        <x:f>MIN(MAX(0,J52+K52-L52),MAX(0,$I52-0))</x:f>
        <x:v>0</x:v>
      </x:c>
      <x:c r="N52" s="17" t="n">
        <x:f>SUM(L52,M52)</x:f>
        <x:v>0</x:v>
      </x:c>
      <x:c r="O52" s="17" t="n">
        <x:f>MAX(0,J52+K52-N52)</x:f>
        <x:v>0</x:v>
      </x:c>
      <x:c r="P52" s="17" t="n">
        <x:f>U51</x:f>
        <x:v>0</x:v>
      </x:c>
      <x:c r="Q52" s="17" t="n">
        <x:f>P52*Q$5/12</x:f>
        <x:v>0</x:v>
      </x:c>
      <x:c r="R52" s="17" t="n">
        <x:f>MIN(P52+Q52,R$5)</x:f>
        <x:v>0</x:v>
      </x:c>
      <x:c r="S52" s="17" t="n">
        <x:f>MIN(MAX(0,P52+Q52-R52),MAX(0,$I52-SUM(M52)))</x:f>
        <x:v>0</x:v>
      </x:c>
      <x:c r="T52" s="17" t="n">
        <x:f>SUM(R52,S52)</x:f>
        <x:v>0</x:v>
      </x:c>
      <x:c r="U52" s="17" t="n">
        <x:f>MAX(0,P52+Q52-T52)</x:f>
        <x:v>0</x:v>
      </x:c>
      <x:c r="V52" s="17" t="n">
        <x:f>AA51</x:f>
        <x:v>0</x:v>
      </x:c>
      <x:c r="W52" s="17" t="n">
        <x:f>V52*W$5/12</x:f>
        <x:v>0</x:v>
      </x:c>
      <x:c r="X52" s="17" t="n">
        <x:f>MIN(V52+W52,X$5)</x:f>
        <x:v>0</x:v>
      </x:c>
      <x:c r="Y52" s="17" t="n">
        <x:f>MIN(MAX(0,V52+W52-X52),MAX(0,$I52-SUM(M52,S52)))</x:f>
        <x:v>0</x:v>
      </x:c>
      <x:c r="Z52" s="17" t="n">
        <x:f>SUM(X52,Y52)</x:f>
        <x:v>0</x:v>
      </x:c>
      <x:c r="AA52" s="17" t="n">
        <x:f>MAX(0,V52+W52-Z52)</x:f>
        <x:v>0</x:v>
      </x:c>
      <x:c r="AB52" s="17" t="n">
        <x:f>AG51</x:f>
        <x:v>0</x:v>
      </x:c>
      <x:c r="AC52" s="17" t="n">
        <x:f>AB52*AC$5/12</x:f>
        <x:v>0</x:v>
      </x:c>
      <x:c r="AD52" s="17" t="n">
        <x:f>MIN(AB52+AC52,AD$5)</x:f>
        <x:v>0</x:v>
      </x:c>
      <x:c r="AE52" s="17" t="n">
        <x:f>MIN(MAX(0,AB52+AC52-AD52),MAX(0,$I52-SUM(M52,S52,Y52)))</x:f>
        <x:v>0</x:v>
      </x:c>
      <x:c r="AF52" s="17" t="n">
        <x:f>SUM(AD52,AE52)</x:f>
        <x:v>0</x:v>
      </x:c>
      <x:c r="AG52" s="17" t="n">
        <x:f>MAX(0,AB52+AC52-AF52)</x:f>
        <x:v>0</x:v>
      </x:c>
      <x:c r="AH52" s="17" t="n">
        <x:f>AM51</x:f>
        <x:v>0</x:v>
      </x:c>
      <x:c r="AI52" s="17" t="n">
        <x:f>AH52*AI$5/12</x:f>
        <x:v>0</x:v>
      </x:c>
      <x:c r="AJ52" s="17" t="n">
        <x:f>MIN(AH52+AI52,AJ$5)</x:f>
        <x:v>0</x:v>
      </x:c>
      <x:c r="AK52" s="17" t="n">
        <x:f>MIN(MAX(0,AH52+AI52-AJ52),MAX(0,$I52-SUM(M52,S52,Y52,AE52)))</x:f>
        <x:v>0</x:v>
      </x:c>
      <x:c r="AL52" s="17" t="n">
        <x:f>SUM(AJ52,AK52)</x:f>
        <x:v>0</x:v>
      </x:c>
      <x:c r="AM52" s="17" t="n">
        <x:f>MAX(0,AH52+AI52-AL52)</x:f>
        <x:v>0</x:v>
      </x:c>
      <x:c r="AN52" s="17" t="n">
        <x:f>AS51</x:f>
        <x:v>0</x:v>
      </x:c>
      <x:c r="AO52" s="17" t="n">
        <x:f>AN52*AO$5/12</x:f>
        <x:v>0</x:v>
      </x:c>
      <x:c r="AP52" s="17" t="n">
        <x:f>MIN(AN52+AO52,AP$5)</x:f>
        <x:v>0</x:v>
      </x:c>
      <x:c r="AQ52" s="17" t="n">
        <x:f>MIN(MAX(0,AN52+AO52-AP52),MAX(0,$I52-SUM(M52,S52,Y52,AE52,AK52)))</x:f>
        <x:v>0</x:v>
      </x:c>
      <x:c r="AR52" s="17" t="n">
        <x:f>SUM(AP52,AQ52)</x:f>
        <x:v>0</x:v>
      </x:c>
      <x:c r="AS52" s="17" t="n">
        <x:f>MAX(0,AN52+AO52-AR52)</x:f>
        <x:v>0</x:v>
      </x:c>
    </x:row>
    <x:row r="53" ht="24" customHeight="1">
      <x:c r="A53" s="2" t="n">
        <x:f>44</x:f>
        <x:v>44</x:v>
      </x:c>
      <x:c r="B53" s="17" t="n">
        <x:f>'Monthly budget'!C51</x:f>
        <x:v>115</x:v>
      </x:c>
      <x:c r="C53" s="17" t="n">
        <x:f>'Monthly budget'!D51</x:f>
        <x:v>300</x:v>
      </x:c>
      <x:c r="D53" s="17" t="n">
        <x:f>SUM(J53,P53,V53,AB53,AH53,AN53)</x:f>
        <x:v>0</x:v>
      </x:c>
      <x:c r="E53" s="17" t="n">
        <x:f>SUM(K53,Q53,W53,AC53,AI53,AO53)</x:f>
        <x:v>0</x:v>
      </x:c>
      <x:c r="F53" s="17" t="n">
        <x:f>SUM(N53,T53,Z53,AF53,AL53,AR53)</x:f>
        <x:v>0</x:v>
      </x:c>
      <x:c r="G53" s="17" t="n">
        <x:f>SUM(O53,U53,AA53,AG53,AM53,AS53)</x:f>
        <x:v>0</x:v>
      </x:c>
      <x:c r="H53" s="17" t="n">
        <x:f>SUM($E$10:E53)</x:f>
        <x:v>1655.9545496698943</x:v>
      </x:c>
      <x:c r="I53" s="17" t="n">
        <x:f>MAX(0,C53-SUM(L53,R53,X53,AD53,AJ53,AP53))</x:f>
        <x:v>300</x:v>
      </x:c>
      <x:c r="J53" s="17" t="n">
        <x:f>O52</x:f>
        <x:v>0</x:v>
      </x:c>
      <x:c r="K53" s="17" t="n">
        <x:f>J53*K$5/12</x:f>
        <x:v>0</x:v>
      </x:c>
      <x:c r="L53" s="17" t="n">
        <x:f>MIN(J53+K53,L$5)</x:f>
        <x:v>0</x:v>
      </x:c>
      <x:c r="M53" s="17" t="n">
        <x:f>MIN(MAX(0,J53+K53-L53),MAX(0,$I53-0))</x:f>
        <x:v>0</x:v>
      </x:c>
      <x:c r="N53" s="17" t="n">
        <x:f>SUM(L53,M53)</x:f>
        <x:v>0</x:v>
      </x:c>
      <x:c r="O53" s="17" t="n">
        <x:f>MAX(0,J53+K53-N53)</x:f>
        <x:v>0</x:v>
      </x:c>
      <x:c r="P53" s="17" t="n">
        <x:f>U52</x:f>
        <x:v>0</x:v>
      </x:c>
      <x:c r="Q53" s="17" t="n">
        <x:f>P53*Q$5/12</x:f>
        <x:v>0</x:v>
      </x:c>
      <x:c r="R53" s="17" t="n">
        <x:f>MIN(P53+Q53,R$5)</x:f>
        <x:v>0</x:v>
      </x:c>
      <x:c r="S53" s="17" t="n">
        <x:f>MIN(MAX(0,P53+Q53-R53),MAX(0,$I53-SUM(M53)))</x:f>
        <x:v>0</x:v>
      </x:c>
      <x:c r="T53" s="17" t="n">
        <x:f>SUM(R53,S53)</x:f>
        <x:v>0</x:v>
      </x:c>
      <x:c r="U53" s="17" t="n">
        <x:f>MAX(0,P53+Q53-T53)</x:f>
        <x:v>0</x:v>
      </x:c>
      <x:c r="V53" s="17" t="n">
        <x:f>AA52</x:f>
        <x:v>0</x:v>
      </x:c>
      <x:c r="W53" s="17" t="n">
        <x:f>V53*W$5/12</x:f>
        <x:v>0</x:v>
      </x:c>
      <x:c r="X53" s="17" t="n">
        <x:f>MIN(V53+W53,X$5)</x:f>
        <x:v>0</x:v>
      </x:c>
      <x:c r="Y53" s="17" t="n">
        <x:f>MIN(MAX(0,V53+W53-X53),MAX(0,$I53-SUM(M53,S53)))</x:f>
        <x:v>0</x:v>
      </x:c>
      <x:c r="Z53" s="17" t="n">
        <x:f>SUM(X53,Y53)</x:f>
        <x:v>0</x:v>
      </x:c>
      <x:c r="AA53" s="17" t="n">
        <x:f>MAX(0,V53+W53-Z53)</x:f>
        <x:v>0</x:v>
      </x:c>
      <x:c r="AB53" s="17" t="n">
        <x:f>AG52</x:f>
        <x:v>0</x:v>
      </x:c>
      <x:c r="AC53" s="17" t="n">
        <x:f>AB53*AC$5/12</x:f>
        <x:v>0</x:v>
      </x:c>
      <x:c r="AD53" s="17" t="n">
        <x:f>MIN(AB53+AC53,AD$5)</x:f>
        <x:v>0</x:v>
      </x:c>
      <x:c r="AE53" s="17" t="n">
        <x:f>MIN(MAX(0,AB53+AC53-AD53),MAX(0,$I53-SUM(M53,S53,Y53)))</x:f>
        <x:v>0</x:v>
      </x:c>
      <x:c r="AF53" s="17" t="n">
        <x:f>SUM(AD53,AE53)</x:f>
        <x:v>0</x:v>
      </x:c>
      <x:c r="AG53" s="17" t="n">
        <x:f>MAX(0,AB53+AC53-AF53)</x:f>
        <x:v>0</x:v>
      </x:c>
      <x:c r="AH53" s="17" t="n">
        <x:f>AM52</x:f>
        <x:v>0</x:v>
      </x:c>
      <x:c r="AI53" s="17" t="n">
        <x:f>AH53*AI$5/12</x:f>
        <x:v>0</x:v>
      </x:c>
      <x:c r="AJ53" s="17" t="n">
        <x:f>MIN(AH53+AI53,AJ$5)</x:f>
        <x:v>0</x:v>
      </x:c>
      <x:c r="AK53" s="17" t="n">
        <x:f>MIN(MAX(0,AH53+AI53-AJ53),MAX(0,$I53-SUM(M53,S53,Y53,AE53)))</x:f>
        <x:v>0</x:v>
      </x:c>
      <x:c r="AL53" s="17" t="n">
        <x:f>SUM(AJ53,AK53)</x:f>
        <x:v>0</x:v>
      </x:c>
      <x:c r="AM53" s="17" t="n">
        <x:f>MAX(0,AH53+AI53-AL53)</x:f>
        <x:v>0</x:v>
      </x:c>
      <x:c r="AN53" s="17" t="n">
        <x:f>AS52</x:f>
        <x:v>0</x:v>
      </x:c>
      <x:c r="AO53" s="17" t="n">
        <x:f>AN53*AO$5/12</x:f>
        <x:v>0</x:v>
      </x:c>
      <x:c r="AP53" s="17" t="n">
        <x:f>MIN(AN53+AO53,AP$5)</x:f>
        <x:v>0</x:v>
      </x:c>
      <x:c r="AQ53" s="17" t="n">
        <x:f>MIN(MAX(0,AN53+AO53-AP53),MAX(0,$I53-SUM(M53,S53,Y53,AE53,AK53)))</x:f>
        <x:v>0</x:v>
      </x:c>
      <x:c r="AR53" s="17" t="n">
        <x:f>SUM(AP53,AQ53)</x:f>
        <x:v>0</x:v>
      </x:c>
      <x:c r="AS53" s="17" t="n">
        <x:f>MAX(0,AN53+AO53-AR53)</x:f>
        <x:v>0</x:v>
      </x:c>
    </x:row>
    <x:row r="54" ht="24" customHeight="1">
      <x:c r="A54" s="2" t="n">
        <x:f>45</x:f>
        <x:v>45</x:v>
      </x:c>
      <x:c r="B54" s="17" t="n">
        <x:f>'Monthly budget'!C52</x:f>
        <x:v>115</x:v>
      </x:c>
      <x:c r="C54" s="17" t="n">
        <x:f>'Monthly budget'!D52</x:f>
        <x:v>300</x:v>
      </x:c>
      <x:c r="D54" s="17" t="n">
        <x:f>SUM(J54,P54,V54,AB54,AH54,AN54)</x:f>
        <x:v>0</x:v>
      </x:c>
      <x:c r="E54" s="17" t="n">
        <x:f>SUM(K54,Q54,W54,AC54,AI54,AO54)</x:f>
        <x:v>0</x:v>
      </x:c>
      <x:c r="F54" s="17" t="n">
        <x:f>SUM(N54,T54,Z54,AF54,AL54,AR54)</x:f>
        <x:v>0</x:v>
      </x:c>
      <x:c r="G54" s="17" t="n">
        <x:f>SUM(O54,U54,AA54,AG54,AM54,AS54)</x:f>
        <x:v>0</x:v>
      </x:c>
      <x:c r="H54" s="17" t="n">
        <x:f>SUM($E$10:E54)</x:f>
        <x:v>1655.9545496698943</x:v>
      </x:c>
      <x:c r="I54" s="17" t="n">
        <x:f>MAX(0,C54-SUM(L54,R54,X54,AD54,AJ54,AP54))</x:f>
        <x:v>300</x:v>
      </x:c>
      <x:c r="J54" s="17" t="n">
        <x:f>O53</x:f>
        <x:v>0</x:v>
      </x:c>
      <x:c r="K54" s="17" t="n">
        <x:f>J54*K$5/12</x:f>
        <x:v>0</x:v>
      </x:c>
      <x:c r="L54" s="17" t="n">
        <x:f>MIN(J54+K54,L$5)</x:f>
        <x:v>0</x:v>
      </x:c>
      <x:c r="M54" s="17" t="n">
        <x:f>MIN(MAX(0,J54+K54-L54),MAX(0,$I54-0))</x:f>
        <x:v>0</x:v>
      </x:c>
      <x:c r="N54" s="17" t="n">
        <x:f>SUM(L54,M54)</x:f>
        <x:v>0</x:v>
      </x:c>
      <x:c r="O54" s="17" t="n">
        <x:f>MAX(0,J54+K54-N54)</x:f>
        <x:v>0</x:v>
      </x:c>
      <x:c r="P54" s="17" t="n">
        <x:f>U53</x:f>
        <x:v>0</x:v>
      </x:c>
      <x:c r="Q54" s="17" t="n">
        <x:f>P54*Q$5/12</x:f>
        <x:v>0</x:v>
      </x:c>
      <x:c r="R54" s="17" t="n">
        <x:f>MIN(P54+Q54,R$5)</x:f>
        <x:v>0</x:v>
      </x:c>
      <x:c r="S54" s="17" t="n">
        <x:f>MIN(MAX(0,P54+Q54-R54),MAX(0,$I54-SUM(M54)))</x:f>
        <x:v>0</x:v>
      </x:c>
      <x:c r="T54" s="17" t="n">
        <x:f>SUM(R54,S54)</x:f>
        <x:v>0</x:v>
      </x:c>
      <x:c r="U54" s="17" t="n">
        <x:f>MAX(0,P54+Q54-T54)</x:f>
        <x:v>0</x:v>
      </x:c>
      <x:c r="V54" s="17" t="n">
        <x:f>AA53</x:f>
        <x:v>0</x:v>
      </x:c>
      <x:c r="W54" s="17" t="n">
        <x:f>V54*W$5/12</x:f>
        <x:v>0</x:v>
      </x:c>
      <x:c r="X54" s="17" t="n">
        <x:f>MIN(V54+W54,X$5)</x:f>
        <x:v>0</x:v>
      </x:c>
      <x:c r="Y54" s="17" t="n">
        <x:f>MIN(MAX(0,V54+W54-X54),MAX(0,$I54-SUM(M54,S54)))</x:f>
        <x:v>0</x:v>
      </x:c>
      <x:c r="Z54" s="17" t="n">
        <x:f>SUM(X54,Y54)</x:f>
        <x:v>0</x:v>
      </x:c>
      <x:c r="AA54" s="17" t="n">
        <x:f>MAX(0,V54+W54-Z54)</x:f>
        <x:v>0</x:v>
      </x:c>
      <x:c r="AB54" s="17" t="n">
        <x:f>AG53</x:f>
        <x:v>0</x:v>
      </x:c>
      <x:c r="AC54" s="17" t="n">
        <x:f>AB54*AC$5/12</x:f>
        <x:v>0</x:v>
      </x:c>
      <x:c r="AD54" s="17" t="n">
        <x:f>MIN(AB54+AC54,AD$5)</x:f>
        <x:v>0</x:v>
      </x:c>
      <x:c r="AE54" s="17" t="n">
        <x:f>MIN(MAX(0,AB54+AC54-AD54),MAX(0,$I54-SUM(M54,S54,Y54)))</x:f>
        <x:v>0</x:v>
      </x:c>
      <x:c r="AF54" s="17" t="n">
        <x:f>SUM(AD54,AE54)</x:f>
        <x:v>0</x:v>
      </x:c>
      <x:c r="AG54" s="17" t="n">
        <x:f>MAX(0,AB54+AC54-AF54)</x:f>
        <x:v>0</x:v>
      </x:c>
      <x:c r="AH54" s="17" t="n">
        <x:f>AM53</x:f>
        <x:v>0</x:v>
      </x:c>
      <x:c r="AI54" s="17" t="n">
        <x:f>AH54*AI$5/12</x:f>
        <x:v>0</x:v>
      </x:c>
      <x:c r="AJ54" s="17" t="n">
        <x:f>MIN(AH54+AI54,AJ$5)</x:f>
        <x:v>0</x:v>
      </x:c>
      <x:c r="AK54" s="17" t="n">
        <x:f>MIN(MAX(0,AH54+AI54-AJ54),MAX(0,$I54-SUM(M54,S54,Y54,AE54)))</x:f>
        <x:v>0</x:v>
      </x:c>
      <x:c r="AL54" s="17" t="n">
        <x:f>SUM(AJ54,AK54)</x:f>
        <x:v>0</x:v>
      </x:c>
      <x:c r="AM54" s="17" t="n">
        <x:f>MAX(0,AH54+AI54-AL54)</x:f>
        <x:v>0</x:v>
      </x:c>
      <x:c r="AN54" s="17" t="n">
        <x:f>AS53</x:f>
        <x:v>0</x:v>
      </x:c>
      <x:c r="AO54" s="17" t="n">
        <x:f>AN54*AO$5/12</x:f>
        <x:v>0</x:v>
      </x:c>
      <x:c r="AP54" s="17" t="n">
        <x:f>MIN(AN54+AO54,AP$5)</x:f>
        <x:v>0</x:v>
      </x:c>
      <x:c r="AQ54" s="17" t="n">
        <x:f>MIN(MAX(0,AN54+AO54-AP54),MAX(0,$I54-SUM(M54,S54,Y54,AE54,AK54)))</x:f>
        <x:v>0</x:v>
      </x:c>
      <x:c r="AR54" s="17" t="n">
        <x:f>SUM(AP54,AQ54)</x:f>
        <x:v>0</x:v>
      </x:c>
      <x:c r="AS54" s="17" t="n">
        <x:f>MAX(0,AN54+AO54-AR54)</x:f>
        <x:v>0</x:v>
      </x:c>
    </x:row>
    <x:row r="55" ht="24" customHeight="1">
      <x:c r="A55" s="2" t="n">
        <x:f>46</x:f>
        <x:v>46</x:v>
      </x:c>
      <x:c r="B55" s="17" t="n">
        <x:f>'Monthly budget'!C53</x:f>
        <x:v>115</x:v>
      </x:c>
      <x:c r="C55" s="17" t="n">
        <x:f>'Monthly budget'!D53</x:f>
        <x:v>300</x:v>
      </x:c>
      <x:c r="D55" s="17" t="n">
        <x:f>SUM(J55,P55,V55,AB55,AH55,AN55)</x:f>
        <x:v>0</x:v>
      </x:c>
      <x:c r="E55" s="17" t="n">
        <x:f>SUM(K55,Q55,W55,AC55,AI55,AO55)</x:f>
        <x:v>0</x:v>
      </x:c>
      <x:c r="F55" s="17" t="n">
        <x:f>SUM(N55,T55,Z55,AF55,AL55,AR55)</x:f>
        <x:v>0</x:v>
      </x:c>
      <x:c r="G55" s="17" t="n">
        <x:f>SUM(O55,U55,AA55,AG55,AM55,AS55)</x:f>
        <x:v>0</x:v>
      </x:c>
      <x:c r="H55" s="17" t="n">
        <x:f>SUM($E$10:E55)</x:f>
        <x:v>1655.9545496698943</x:v>
      </x:c>
      <x:c r="I55" s="17" t="n">
        <x:f>MAX(0,C55-SUM(L55,R55,X55,AD55,AJ55,AP55))</x:f>
        <x:v>300</x:v>
      </x:c>
      <x:c r="J55" s="17" t="n">
        <x:f>O54</x:f>
        <x:v>0</x:v>
      </x:c>
      <x:c r="K55" s="17" t="n">
        <x:f>J55*K$5/12</x:f>
        <x:v>0</x:v>
      </x:c>
      <x:c r="L55" s="17" t="n">
        <x:f>MIN(J55+K55,L$5)</x:f>
        <x:v>0</x:v>
      </x:c>
      <x:c r="M55" s="17" t="n">
        <x:f>MIN(MAX(0,J55+K55-L55),MAX(0,$I55-0))</x:f>
        <x:v>0</x:v>
      </x:c>
      <x:c r="N55" s="17" t="n">
        <x:f>SUM(L55,M55)</x:f>
        <x:v>0</x:v>
      </x:c>
      <x:c r="O55" s="17" t="n">
        <x:f>MAX(0,J55+K55-N55)</x:f>
        <x:v>0</x:v>
      </x:c>
      <x:c r="P55" s="17" t="n">
        <x:f>U54</x:f>
        <x:v>0</x:v>
      </x:c>
      <x:c r="Q55" s="17" t="n">
        <x:f>P55*Q$5/12</x:f>
        <x:v>0</x:v>
      </x:c>
      <x:c r="R55" s="17" t="n">
        <x:f>MIN(P55+Q55,R$5)</x:f>
        <x:v>0</x:v>
      </x:c>
      <x:c r="S55" s="17" t="n">
        <x:f>MIN(MAX(0,P55+Q55-R55),MAX(0,$I55-SUM(M55)))</x:f>
        <x:v>0</x:v>
      </x:c>
      <x:c r="T55" s="17" t="n">
        <x:f>SUM(R55,S55)</x:f>
        <x:v>0</x:v>
      </x:c>
      <x:c r="U55" s="17" t="n">
        <x:f>MAX(0,P55+Q55-T55)</x:f>
        <x:v>0</x:v>
      </x:c>
      <x:c r="V55" s="17" t="n">
        <x:f>AA54</x:f>
        <x:v>0</x:v>
      </x:c>
      <x:c r="W55" s="17" t="n">
        <x:f>V55*W$5/12</x:f>
        <x:v>0</x:v>
      </x:c>
      <x:c r="X55" s="17" t="n">
        <x:f>MIN(V55+W55,X$5)</x:f>
        <x:v>0</x:v>
      </x:c>
      <x:c r="Y55" s="17" t="n">
        <x:f>MIN(MAX(0,V55+W55-X55),MAX(0,$I55-SUM(M55,S55)))</x:f>
        <x:v>0</x:v>
      </x:c>
      <x:c r="Z55" s="17" t="n">
        <x:f>SUM(X55,Y55)</x:f>
        <x:v>0</x:v>
      </x:c>
      <x:c r="AA55" s="17" t="n">
        <x:f>MAX(0,V55+W55-Z55)</x:f>
        <x:v>0</x:v>
      </x:c>
      <x:c r="AB55" s="17" t="n">
        <x:f>AG54</x:f>
        <x:v>0</x:v>
      </x:c>
      <x:c r="AC55" s="17" t="n">
        <x:f>AB55*AC$5/12</x:f>
        <x:v>0</x:v>
      </x:c>
      <x:c r="AD55" s="17" t="n">
        <x:f>MIN(AB55+AC55,AD$5)</x:f>
        <x:v>0</x:v>
      </x:c>
      <x:c r="AE55" s="17" t="n">
        <x:f>MIN(MAX(0,AB55+AC55-AD55),MAX(0,$I55-SUM(M55,S55,Y55)))</x:f>
        <x:v>0</x:v>
      </x:c>
      <x:c r="AF55" s="17" t="n">
        <x:f>SUM(AD55,AE55)</x:f>
        <x:v>0</x:v>
      </x:c>
      <x:c r="AG55" s="17" t="n">
        <x:f>MAX(0,AB55+AC55-AF55)</x:f>
        <x:v>0</x:v>
      </x:c>
      <x:c r="AH55" s="17" t="n">
        <x:f>AM54</x:f>
        <x:v>0</x:v>
      </x:c>
      <x:c r="AI55" s="17" t="n">
        <x:f>AH55*AI$5/12</x:f>
        <x:v>0</x:v>
      </x:c>
      <x:c r="AJ55" s="17" t="n">
        <x:f>MIN(AH55+AI55,AJ$5)</x:f>
        <x:v>0</x:v>
      </x:c>
      <x:c r="AK55" s="17" t="n">
        <x:f>MIN(MAX(0,AH55+AI55-AJ55),MAX(0,$I55-SUM(M55,S55,Y55,AE55)))</x:f>
        <x:v>0</x:v>
      </x:c>
      <x:c r="AL55" s="17" t="n">
        <x:f>SUM(AJ55,AK55)</x:f>
        <x:v>0</x:v>
      </x:c>
      <x:c r="AM55" s="17" t="n">
        <x:f>MAX(0,AH55+AI55-AL55)</x:f>
        <x:v>0</x:v>
      </x:c>
      <x:c r="AN55" s="17" t="n">
        <x:f>AS54</x:f>
        <x:v>0</x:v>
      </x:c>
      <x:c r="AO55" s="17" t="n">
        <x:f>AN55*AO$5/12</x:f>
        <x:v>0</x:v>
      </x:c>
      <x:c r="AP55" s="17" t="n">
        <x:f>MIN(AN55+AO55,AP$5)</x:f>
        <x:v>0</x:v>
      </x:c>
      <x:c r="AQ55" s="17" t="n">
        <x:f>MIN(MAX(0,AN55+AO55-AP55),MAX(0,$I55-SUM(M55,S55,Y55,AE55,AK55)))</x:f>
        <x:v>0</x:v>
      </x:c>
      <x:c r="AR55" s="17" t="n">
        <x:f>SUM(AP55,AQ55)</x:f>
        <x:v>0</x:v>
      </x:c>
      <x:c r="AS55" s="17" t="n">
        <x:f>MAX(0,AN55+AO55-AR55)</x:f>
        <x:v>0</x:v>
      </x:c>
    </x:row>
    <x:row r="56" ht="24" customHeight="1">
      <x:c r="A56" s="2" t="n">
        <x:f>47</x:f>
        <x:v>47</x:v>
      </x:c>
      <x:c r="B56" s="17" t="n">
        <x:f>'Monthly budget'!C54</x:f>
        <x:v>115</x:v>
      </x:c>
      <x:c r="C56" s="17" t="n">
        <x:f>'Monthly budget'!D54</x:f>
        <x:v>300</x:v>
      </x:c>
      <x:c r="D56" s="17" t="n">
        <x:f>SUM(J56,P56,V56,AB56,AH56,AN56)</x:f>
        <x:v>0</x:v>
      </x:c>
      <x:c r="E56" s="17" t="n">
        <x:f>SUM(K56,Q56,W56,AC56,AI56,AO56)</x:f>
        <x:v>0</x:v>
      </x:c>
      <x:c r="F56" s="17" t="n">
        <x:f>SUM(N56,T56,Z56,AF56,AL56,AR56)</x:f>
        <x:v>0</x:v>
      </x:c>
      <x:c r="G56" s="17" t="n">
        <x:f>SUM(O56,U56,AA56,AG56,AM56,AS56)</x:f>
        <x:v>0</x:v>
      </x:c>
      <x:c r="H56" s="17" t="n">
        <x:f>SUM($E$10:E56)</x:f>
        <x:v>1655.9545496698943</x:v>
      </x:c>
      <x:c r="I56" s="17" t="n">
        <x:f>MAX(0,C56-SUM(L56,R56,X56,AD56,AJ56,AP56))</x:f>
        <x:v>300</x:v>
      </x:c>
      <x:c r="J56" s="17" t="n">
        <x:f>O55</x:f>
        <x:v>0</x:v>
      </x:c>
      <x:c r="K56" s="17" t="n">
        <x:f>J56*K$5/12</x:f>
        <x:v>0</x:v>
      </x:c>
      <x:c r="L56" s="17" t="n">
        <x:f>MIN(J56+K56,L$5)</x:f>
        <x:v>0</x:v>
      </x:c>
      <x:c r="M56" s="17" t="n">
        <x:f>MIN(MAX(0,J56+K56-L56),MAX(0,$I56-0))</x:f>
        <x:v>0</x:v>
      </x:c>
      <x:c r="N56" s="17" t="n">
        <x:f>SUM(L56,M56)</x:f>
        <x:v>0</x:v>
      </x:c>
      <x:c r="O56" s="17" t="n">
        <x:f>MAX(0,J56+K56-N56)</x:f>
        <x:v>0</x:v>
      </x:c>
      <x:c r="P56" s="17" t="n">
        <x:f>U55</x:f>
        <x:v>0</x:v>
      </x:c>
      <x:c r="Q56" s="17" t="n">
        <x:f>P56*Q$5/12</x:f>
        <x:v>0</x:v>
      </x:c>
      <x:c r="R56" s="17" t="n">
        <x:f>MIN(P56+Q56,R$5)</x:f>
        <x:v>0</x:v>
      </x:c>
      <x:c r="S56" s="17" t="n">
        <x:f>MIN(MAX(0,P56+Q56-R56),MAX(0,$I56-SUM(M56)))</x:f>
        <x:v>0</x:v>
      </x:c>
      <x:c r="T56" s="17" t="n">
        <x:f>SUM(R56,S56)</x:f>
        <x:v>0</x:v>
      </x:c>
      <x:c r="U56" s="17" t="n">
        <x:f>MAX(0,P56+Q56-T56)</x:f>
        <x:v>0</x:v>
      </x:c>
      <x:c r="V56" s="17" t="n">
        <x:f>AA55</x:f>
        <x:v>0</x:v>
      </x:c>
      <x:c r="W56" s="17" t="n">
        <x:f>V56*W$5/12</x:f>
        <x:v>0</x:v>
      </x:c>
      <x:c r="X56" s="17" t="n">
        <x:f>MIN(V56+W56,X$5)</x:f>
        <x:v>0</x:v>
      </x:c>
      <x:c r="Y56" s="17" t="n">
        <x:f>MIN(MAX(0,V56+W56-X56),MAX(0,$I56-SUM(M56,S56)))</x:f>
        <x:v>0</x:v>
      </x:c>
      <x:c r="Z56" s="17" t="n">
        <x:f>SUM(X56,Y56)</x:f>
        <x:v>0</x:v>
      </x:c>
      <x:c r="AA56" s="17" t="n">
        <x:f>MAX(0,V56+W56-Z56)</x:f>
        <x:v>0</x:v>
      </x:c>
      <x:c r="AB56" s="17" t="n">
        <x:f>AG55</x:f>
        <x:v>0</x:v>
      </x:c>
      <x:c r="AC56" s="17" t="n">
        <x:f>AB56*AC$5/12</x:f>
        <x:v>0</x:v>
      </x:c>
      <x:c r="AD56" s="17" t="n">
        <x:f>MIN(AB56+AC56,AD$5)</x:f>
        <x:v>0</x:v>
      </x:c>
      <x:c r="AE56" s="17" t="n">
        <x:f>MIN(MAX(0,AB56+AC56-AD56),MAX(0,$I56-SUM(M56,S56,Y56)))</x:f>
        <x:v>0</x:v>
      </x:c>
      <x:c r="AF56" s="17" t="n">
        <x:f>SUM(AD56,AE56)</x:f>
        <x:v>0</x:v>
      </x:c>
      <x:c r="AG56" s="17" t="n">
        <x:f>MAX(0,AB56+AC56-AF56)</x:f>
        <x:v>0</x:v>
      </x:c>
      <x:c r="AH56" s="17" t="n">
        <x:f>AM55</x:f>
        <x:v>0</x:v>
      </x:c>
      <x:c r="AI56" s="17" t="n">
        <x:f>AH56*AI$5/12</x:f>
        <x:v>0</x:v>
      </x:c>
      <x:c r="AJ56" s="17" t="n">
        <x:f>MIN(AH56+AI56,AJ$5)</x:f>
        <x:v>0</x:v>
      </x:c>
      <x:c r="AK56" s="17" t="n">
        <x:f>MIN(MAX(0,AH56+AI56-AJ56),MAX(0,$I56-SUM(M56,S56,Y56,AE56)))</x:f>
        <x:v>0</x:v>
      </x:c>
      <x:c r="AL56" s="17" t="n">
        <x:f>SUM(AJ56,AK56)</x:f>
        <x:v>0</x:v>
      </x:c>
      <x:c r="AM56" s="17" t="n">
        <x:f>MAX(0,AH56+AI56-AL56)</x:f>
        <x:v>0</x:v>
      </x:c>
      <x:c r="AN56" s="17" t="n">
        <x:f>AS55</x:f>
        <x:v>0</x:v>
      </x:c>
      <x:c r="AO56" s="17" t="n">
        <x:f>AN56*AO$5/12</x:f>
        <x:v>0</x:v>
      </x:c>
      <x:c r="AP56" s="17" t="n">
        <x:f>MIN(AN56+AO56,AP$5)</x:f>
        <x:v>0</x:v>
      </x:c>
      <x:c r="AQ56" s="17" t="n">
        <x:f>MIN(MAX(0,AN56+AO56-AP56),MAX(0,$I56-SUM(M56,S56,Y56,AE56,AK56)))</x:f>
        <x:v>0</x:v>
      </x:c>
      <x:c r="AR56" s="17" t="n">
        <x:f>SUM(AP56,AQ56)</x:f>
        <x:v>0</x:v>
      </x:c>
      <x:c r="AS56" s="17" t="n">
        <x:f>MAX(0,AN56+AO56-AR56)</x:f>
        <x:v>0</x:v>
      </x:c>
    </x:row>
    <x:row r="57" ht="24" customHeight="1">
      <x:c r="A57" s="2" t="n">
        <x:f>48</x:f>
        <x:v>48</x:v>
      </x:c>
      <x:c r="B57" s="17" t="n">
        <x:f>'Monthly budget'!C55</x:f>
        <x:v>115</x:v>
      </x:c>
      <x:c r="C57" s="17" t="n">
        <x:f>'Monthly budget'!D55</x:f>
        <x:v>300</x:v>
      </x:c>
      <x:c r="D57" s="17" t="n">
        <x:f>SUM(J57,P57,V57,AB57,AH57,AN57)</x:f>
        <x:v>0</x:v>
      </x:c>
      <x:c r="E57" s="17" t="n">
        <x:f>SUM(K57,Q57,W57,AC57,AI57,AO57)</x:f>
        <x:v>0</x:v>
      </x:c>
      <x:c r="F57" s="17" t="n">
        <x:f>SUM(N57,T57,Z57,AF57,AL57,AR57)</x:f>
        <x:v>0</x:v>
      </x:c>
      <x:c r="G57" s="17" t="n">
        <x:f>SUM(O57,U57,AA57,AG57,AM57,AS57)</x:f>
        <x:v>0</x:v>
      </x:c>
      <x:c r="H57" s="17" t="n">
        <x:f>SUM($E$10:E57)</x:f>
        <x:v>1655.9545496698943</x:v>
      </x:c>
      <x:c r="I57" s="17" t="n">
        <x:f>MAX(0,C57-SUM(L57,R57,X57,AD57,AJ57,AP57))</x:f>
        <x:v>300</x:v>
      </x:c>
      <x:c r="J57" s="17" t="n">
        <x:f>O56</x:f>
        <x:v>0</x:v>
      </x:c>
      <x:c r="K57" s="17" t="n">
        <x:f>J57*K$5/12</x:f>
        <x:v>0</x:v>
      </x:c>
      <x:c r="L57" s="17" t="n">
        <x:f>MIN(J57+K57,L$5)</x:f>
        <x:v>0</x:v>
      </x:c>
      <x:c r="M57" s="17" t="n">
        <x:f>MIN(MAX(0,J57+K57-L57),MAX(0,$I57-0))</x:f>
        <x:v>0</x:v>
      </x:c>
      <x:c r="N57" s="17" t="n">
        <x:f>SUM(L57,M57)</x:f>
        <x:v>0</x:v>
      </x:c>
      <x:c r="O57" s="17" t="n">
        <x:f>MAX(0,J57+K57-N57)</x:f>
        <x:v>0</x:v>
      </x:c>
      <x:c r="P57" s="17" t="n">
        <x:f>U56</x:f>
        <x:v>0</x:v>
      </x:c>
      <x:c r="Q57" s="17" t="n">
        <x:f>P57*Q$5/12</x:f>
        <x:v>0</x:v>
      </x:c>
      <x:c r="R57" s="17" t="n">
        <x:f>MIN(P57+Q57,R$5)</x:f>
        <x:v>0</x:v>
      </x:c>
      <x:c r="S57" s="17" t="n">
        <x:f>MIN(MAX(0,P57+Q57-R57),MAX(0,$I57-SUM(M57)))</x:f>
        <x:v>0</x:v>
      </x:c>
      <x:c r="T57" s="17" t="n">
        <x:f>SUM(R57,S57)</x:f>
        <x:v>0</x:v>
      </x:c>
      <x:c r="U57" s="17" t="n">
        <x:f>MAX(0,P57+Q57-T57)</x:f>
        <x:v>0</x:v>
      </x:c>
      <x:c r="V57" s="17" t="n">
        <x:f>AA56</x:f>
        <x:v>0</x:v>
      </x:c>
      <x:c r="W57" s="17" t="n">
        <x:f>V57*W$5/12</x:f>
        <x:v>0</x:v>
      </x:c>
      <x:c r="X57" s="17" t="n">
        <x:f>MIN(V57+W57,X$5)</x:f>
        <x:v>0</x:v>
      </x:c>
      <x:c r="Y57" s="17" t="n">
        <x:f>MIN(MAX(0,V57+W57-X57),MAX(0,$I57-SUM(M57,S57)))</x:f>
        <x:v>0</x:v>
      </x:c>
      <x:c r="Z57" s="17" t="n">
        <x:f>SUM(X57,Y57)</x:f>
        <x:v>0</x:v>
      </x:c>
      <x:c r="AA57" s="17" t="n">
        <x:f>MAX(0,V57+W57-Z57)</x:f>
        <x:v>0</x:v>
      </x:c>
      <x:c r="AB57" s="17" t="n">
        <x:f>AG56</x:f>
        <x:v>0</x:v>
      </x:c>
      <x:c r="AC57" s="17" t="n">
        <x:f>AB57*AC$5/12</x:f>
        <x:v>0</x:v>
      </x:c>
      <x:c r="AD57" s="17" t="n">
        <x:f>MIN(AB57+AC57,AD$5)</x:f>
        <x:v>0</x:v>
      </x:c>
      <x:c r="AE57" s="17" t="n">
        <x:f>MIN(MAX(0,AB57+AC57-AD57),MAX(0,$I57-SUM(M57,S57,Y57)))</x:f>
        <x:v>0</x:v>
      </x:c>
      <x:c r="AF57" s="17" t="n">
        <x:f>SUM(AD57,AE57)</x:f>
        <x:v>0</x:v>
      </x:c>
      <x:c r="AG57" s="17" t="n">
        <x:f>MAX(0,AB57+AC57-AF57)</x:f>
        <x:v>0</x:v>
      </x:c>
      <x:c r="AH57" s="17" t="n">
        <x:f>AM56</x:f>
        <x:v>0</x:v>
      </x:c>
      <x:c r="AI57" s="17" t="n">
        <x:f>AH57*AI$5/12</x:f>
        <x:v>0</x:v>
      </x:c>
      <x:c r="AJ57" s="17" t="n">
        <x:f>MIN(AH57+AI57,AJ$5)</x:f>
        <x:v>0</x:v>
      </x:c>
      <x:c r="AK57" s="17" t="n">
        <x:f>MIN(MAX(0,AH57+AI57-AJ57),MAX(0,$I57-SUM(M57,S57,Y57,AE57)))</x:f>
        <x:v>0</x:v>
      </x:c>
      <x:c r="AL57" s="17" t="n">
        <x:f>SUM(AJ57,AK57)</x:f>
        <x:v>0</x:v>
      </x:c>
      <x:c r="AM57" s="17" t="n">
        <x:f>MAX(0,AH57+AI57-AL57)</x:f>
        <x:v>0</x:v>
      </x:c>
      <x:c r="AN57" s="17" t="n">
        <x:f>AS56</x:f>
        <x:v>0</x:v>
      </x:c>
      <x:c r="AO57" s="17" t="n">
        <x:f>AN57*AO$5/12</x:f>
        <x:v>0</x:v>
      </x:c>
      <x:c r="AP57" s="17" t="n">
        <x:f>MIN(AN57+AO57,AP$5)</x:f>
        <x:v>0</x:v>
      </x:c>
      <x:c r="AQ57" s="17" t="n">
        <x:f>MIN(MAX(0,AN57+AO57-AP57),MAX(0,$I57-SUM(M57,S57,Y57,AE57,AK57)))</x:f>
        <x:v>0</x:v>
      </x:c>
      <x:c r="AR57" s="17" t="n">
        <x:f>SUM(AP57,AQ57)</x:f>
        <x:v>0</x:v>
      </x:c>
      <x:c r="AS57" s="17" t="n">
        <x:f>MAX(0,AN57+AO57-AR57)</x:f>
        <x:v>0</x:v>
      </x:c>
    </x:row>
    <x:row r="58" ht="24" customHeight="1">
      <x:c r="A58" s="2" t="n">
        <x:f>49</x:f>
        <x:v>49</x:v>
      </x:c>
      <x:c r="B58" s="17" t="n">
        <x:f>'Monthly budget'!C56</x:f>
        <x:v>115</x:v>
      </x:c>
      <x:c r="C58" s="17" t="n">
        <x:f>'Monthly budget'!D56</x:f>
        <x:v>300</x:v>
      </x:c>
      <x:c r="D58" s="17" t="n">
        <x:f>SUM(J58,P58,V58,AB58,AH58,AN58)</x:f>
        <x:v>0</x:v>
      </x:c>
      <x:c r="E58" s="17" t="n">
        <x:f>SUM(K58,Q58,W58,AC58,AI58,AO58)</x:f>
        <x:v>0</x:v>
      </x:c>
      <x:c r="F58" s="17" t="n">
        <x:f>SUM(N58,T58,Z58,AF58,AL58,AR58)</x:f>
        <x:v>0</x:v>
      </x:c>
      <x:c r="G58" s="17" t="n">
        <x:f>SUM(O58,U58,AA58,AG58,AM58,AS58)</x:f>
        <x:v>0</x:v>
      </x:c>
      <x:c r="H58" s="17" t="n">
        <x:f>SUM($E$10:E58)</x:f>
        <x:v>1655.9545496698943</x:v>
      </x:c>
      <x:c r="I58" s="17" t="n">
        <x:f>MAX(0,C58-SUM(L58,R58,X58,AD58,AJ58,AP58))</x:f>
        <x:v>300</x:v>
      </x:c>
      <x:c r="J58" s="17" t="n">
        <x:f>O57</x:f>
        <x:v>0</x:v>
      </x:c>
      <x:c r="K58" s="17" t="n">
        <x:f>J58*K$5/12</x:f>
        <x:v>0</x:v>
      </x:c>
      <x:c r="L58" s="17" t="n">
        <x:f>MIN(J58+K58,L$5)</x:f>
        <x:v>0</x:v>
      </x:c>
      <x:c r="M58" s="17" t="n">
        <x:f>MIN(MAX(0,J58+K58-L58),MAX(0,$I58-0))</x:f>
        <x:v>0</x:v>
      </x:c>
      <x:c r="N58" s="17" t="n">
        <x:f>SUM(L58,M58)</x:f>
        <x:v>0</x:v>
      </x:c>
      <x:c r="O58" s="17" t="n">
        <x:f>MAX(0,J58+K58-N58)</x:f>
        <x:v>0</x:v>
      </x:c>
      <x:c r="P58" s="17" t="n">
        <x:f>U57</x:f>
        <x:v>0</x:v>
      </x:c>
      <x:c r="Q58" s="17" t="n">
        <x:f>P58*Q$5/12</x:f>
        <x:v>0</x:v>
      </x:c>
      <x:c r="R58" s="17" t="n">
        <x:f>MIN(P58+Q58,R$5)</x:f>
        <x:v>0</x:v>
      </x:c>
      <x:c r="S58" s="17" t="n">
        <x:f>MIN(MAX(0,P58+Q58-R58),MAX(0,$I58-SUM(M58)))</x:f>
        <x:v>0</x:v>
      </x:c>
      <x:c r="T58" s="17" t="n">
        <x:f>SUM(R58,S58)</x:f>
        <x:v>0</x:v>
      </x:c>
      <x:c r="U58" s="17" t="n">
        <x:f>MAX(0,P58+Q58-T58)</x:f>
        <x:v>0</x:v>
      </x:c>
      <x:c r="V58" s="17" t="n">
        <x:f>AA57</x:f>
        <x:v>0</x:v>
      </x:c>
      <x:c r="W58" s="17" t="n">
        <x:f>V58*W$5/12</x:f>
        <x:v>0</x:v>
      </x:c>
      <x:c r="X58" s="17" t="n">
        <x:f>MIN(V58+W58,X$5)</x:f>
        <x:v>0</x:v>
      </x:c>
      <x:c r="Y58" s="17" t="n">
        <x:f>MIN(MAX(0,V58+W58-X58),MAX(0,$I58-SUM(M58,S58)))</x:f>
        <x:v>0</x:v>
      </x:c>
      <x:c r="Z58" s="17" t="n">
        <x:f>SUM(X58,Y58)</x:f>
        <x:v>0</x:v>
      </x:c>
      <x:c r="AA58" s="17" t="n">
        <x:f>MAX(0,V58+W58-Z58)</x:f>
        <x:v>0</x:v>
      </x:c>
      <x:c r="AB58" s="17" t="n">
        <x:f>AG57</x:f>
        <x:v>0</x:v>
      </x:c>
      <x:c r="AC58" s="17" t="n">
        <x:f>AB58*AC$5/12</x:f>
        <x:v>0</x:v>
      </x:c>
      <x:c r="AD58" s="17" t="n">
        <x:f>MIN(AB58+AC58,AD$5)</x:f>
        <x:v>0</x:v>
      </x:c>
      <x:c r="AE58" s="17" t="n">
        <x:f>MIN(MAX(0,AB58+AC58-AD58),MAX(0,$I58-SUM(M58,S58,Y58)))</x:f>
        <x:v>0</x:v>
      </x:c>
      <x:c r="AF58" s="17" t="n">
        <x:f>SUM(AD58,AE58)</x:f>
        <x:v>0</x:v>
      </x:c>
      <x:c r="AG58" s="17" t="n">
        <x:f>MAX(0,AB58+AC58-AF58)</x:f>
        <x:v>0</x:v>
      </x:c>
      <x:c r="AH58" s="17" t="n">
        <x:f>AM57</x:f>
        <x:v>0</x:v>
      </x:c>
      <x:c r="AI58" s="17" t="n">
        <x:f>AH58*AI$5/12</x:f>
        <x:v>0</x:v>
      </x:c>
      <x:c r="AJ58" s="17" t="n">
        <x:f>MIN(AH58+AI58,AJ$5)</x:f>
        <x:v>0</x:v>
      </x:c>
      <x:c r="AK58" s="17" t="n">
        <x:f>MIN(MAX(0,AH58+AI58-AJ58),MAX(0,$I58-SUM(M58,S58,Y58,AE58)))</x:f>
        <x:v>0</x:v>
      </x:c>
      <x:c r="AL58" s="17" t="n">
        <x:f>SUM(AJ58,AK58)</x:f>
        <x:v>0</x:v>
      </x:c>
      <x:c r="AM58" s="17" t="n">
        <x:f>MAX(0,AH58+AI58-AL58)</x:f>
        <x:v>0</x:v>
      </x:c>
      <x:c r="AN58" s="17" t="n">
        <x:f>AS57</x:f>
        <x:v>0</x:v>
      </x:c>
      <x:c r="AO58" s="17" t="n">
        <x:f>AN58*AO$5/12</x:f>
        <x:v>0</x:v>
      </x:c>
      <x:c r="AP58" s="17" t="n">
        <x:f>MIN(AN58+AO58,AP$5)</x:f>
        <x:v>0</x:v>
      </x:c>
      <x:c r="AQ58" s="17" t="n">
        <x:f>MIN(MAX(0,AN58+AO58-AP58),MAX(0,$I58-SUM(M58,S58,Y58,AE58,AK58)))</x:f>
        <x:v>0</x:v>
      </x:c>
      <x:c r="AR58" s="17" t="n">
        <x:f>SUM(AP58,AQ58)</x:f>
        <x:v>0</x:v>
      </x:c>
      <x:c r="AS58" s="17" t="n">
        <x:f>MAX(0,AN58+AO58-AR58)</x:f>
        <x:v>0</x:v>
      </x:c>
    </x:row>
    <x:row r="59" ht="24" customHeight="1">
      <x:c r="A59" s="2" t="n">
        <x:f>50</x:f>
        <x:v>50</x:v>
      </x:c>
      <x:c r="B59" s="17" t="n">
        <x:f>'Monthly budget'!C57</x:f>
        <x:v>115</x:v>
      </x:c>
      <x:c r="C59" s="17" t="n">
        <x:f>'Monthly budget'!D57</x:f>
        <x:v>300</x:v>
      </x:c>
      <x:c r="D59" s="17" t="n">
        <x:f>SUM(J59,P59,V59,AB59,AH59,AN59)</x:f>
        <x:v>0</x:v>
      </x:c>
      <x:c r="E59" s="17" t="n">
        <x:f>SUM(K59,Q59,W59,AC59,AI59,AO59)</x:f>
        <x:v>0</x:v>
      </x:c>
      <x:c r="F59" s="17" t="n">
        <x:f>SUM(N59,T59,Z59,AF59,AL59,AR59)</x:f>
        <x:v>0</x:v>
      </x:c>
      <x:c r="G59" s="17" t="n">
        <x:f>SUM(O59,U59,AA59,AG59,AM59,AS59)</x:f>
        <x:v>0</x:v>
      </x:c>
      <x:c r="H59" s="17" t="n">
        <x:f>SUM($E$10:E59)</x:f>
        <x:v>1655.9545496698943</x:v>
      </x:c>
      <x:c r="I59" s="17" t="n">
        <x:f>MAX(0,C59-SUM(L59,R59,X59,AD59,AJ59,AP59))</x:f>
        <x:v>300</x:v>
      </x:c>
      <x:c r="J59" s="17" t="n">
        <x:f>O58</x:f>
        <x:v>0</x:v>
      </x:c>
      <x:c r="K59" s="17" t="n">
        <x:f>J59*K$5/12</x:f>
        <x:v>0</x:v>
      </x:c>
      <x:c r="L59" s="17" t="n">
        <x:f>MIN(J59+K59,L$5)</x:f>
        <x:v>0</x:v>
      </x:c>
      <x:c r="M59" s="17" t="n">
        <x:f>MIN(MAX(0,J59+K59-L59),MAX(0,$I59-0))</x:f>
        <x:v>0</x:v>
      </x:c>
      <x:c r="N59" s="17" t="n">
        <x:f>SUM(L59,M59)</x:f>
        <x:v>0</x:v>
      </x:c>
      <x:c r="O59" s="17" t="n">
        <x:f>MAX(0,J59+K59-N59)</x:f>
        <x:v>0</x:v>
      </x:c>
      <x:c r="P59" s="17" t="n">
        <x:f>U58</x:f>
        <x:v>0</x:v>
      </x:c>
      <x:c r="Q59" s="17" t="n">
        <x:f>P59*Q$5/12</x:f>
        <x:v>0</x:v>
      </x:c>
      <x:c r="R59" s="17" t="n">
        <x:f>MIN(P59+Q59,R$5)</x:f>
        <x:v>0</x:v>
      </x:c>
      <x:c r="S59" s="17" t="n">
        <x:f>MIN(MAX(0,P59+Q59-R59),MAX(0,$I59-SUM(M59)))</x:f>
        <x:v>0</x:v>
      </x:c>
      <x:c r="T59" s="17" t="n">
        <x:f>SUM(R59,S59)</x:f>
        <x:v>0</x:v>
      </x:c>
      <x:c r="U59" s="17" t="n">
        <x:f>MAX(0,P59+Q59-T59)</x:f>
        <x:v>0</x:v>
      </x:c>
      <x:c r="V59" s="17" t="n">
        <x:f>AA58</x:f>
        <x:v>0</x:v>
      </x:c>
      <x:c r="W59" s="17" t="n">
        <x:f>V59*W$5/12</x:f>
        <x:v>0</x:v>
      </x:c>
      <x:c r="X59" s="17" t="n">
        <x:f>MIN(V59+W59,X$5)</x:f>
        <x:v>0</x:v>
      </x:c>
      <x:c r="Y59" s="17" t="n">
        <x:f>MIN(MAX(0,V59+W59-X59),MAX(0,$I59-SUM(M59,S59)))</x:f>
        <x:v>0</x:v>
      </x:c>
      <x:c r="Z59" s="17" t="n">
        <x:f>SUM(X59,Y59)</x:f>
        <x:v>0</x:v>
      </x:c>
      <x:c r="AA59" s="17" t="n">
        <x:f>MAX(0,V59+W59-Z59)</x:f>
        <x:v>0</x:v>
      </x:c>
      <x:c r="AB59" s="17" t="n">
        <x:f>AG58</x:f>
        <x:v>0</x:v>
      </x:c>
      <x:c r="AC59" s="17" t="n">
        <x:f>AB59*AC$5/12</x:f>
        <x:v>0</x:v>
      </x:c>
      <x:c r="AD59" s="17" t="n">
        <x:f>MIN(AB59+AC59,AD$5)</x:f>
        <x:v>0</x:v>
      </x:c>
      <x:c r="AE59" s="17" t="n">
        <x:f>MIN(MAX(0,AB59+AC59-AD59),MAX(0,$I59-SUM(M59,S59,Y59)))</x:f>
        <x:v>0</x:v>
      </x:c>
      <x:c r="AF59" s="17" t="n">
        <x:f>SUM(AD59,AE59)</x:f>
        <x:v>0</x:v>
      </x:c>
      <x:c r="AG59" s="17" t="n">
        <x:f>MAX(0,AB59+AC59-AF59)</x:f>
        <x:v>0</x:v>
      </x:c>
      <x:c r="AH59" s="17" t="n">
        <x:f>AM58</x:f>
        <x:v>0</x:v>
      </x:c>
      <x:c r="AI59" s="17" t="n">
        <x:f>AH59*AI$5/12</x:f>
        <x:v>0</x:v>
      </x:c>
      <x:c r="AJ59" s="17" t="n">
        <x:f>MIN(AH59+AI59,AJ$5)</x:f>
        <x:v>0</x:v>
      </x:c>
      <x:c r="AK59" s="17" t="n">
        <x:f>MIN(MAX(0,AH59+AI59-AJ59),MAX(0,$I59-SUM(M59,S59,Y59,AE59)))</x:f>
        <x:v>0</x:v>
      </x:c>
      <x:c r="AL59" s="17" t="n">
        <x:f>SUM(AJ59,AK59)</x:f>
        <x:v>0</x:v>
      </x:c>
      <x:c r="AM59" s="17" t="n">
        <x:f>MAX(0,AH59+AI59-AL59)</x:f>
        <x:v>0</x:v>
      </x:c>
      <x:c r="AN59" s="17" t="n">
        <x:f>AS58</x:f>
        <x:v>0</x:v>
      </x:c>
      <x:c r="AO59" s="17" t="n">
        <x:f>AN59*AO$5/12</x:f>
        <x:v>0</x:v>
      </x:c>
      <x:c r="AP59" s="17" t="n">
        <x:f>MIN(AN59+AO59,AP$5)</x:f>
        <x:v>0</x:v>
      </x:c>
      <x:c r="AQ59" s="17" t="n">
        <x:f>MIN(MAX(0,AN59+AO59-AP59),MAX(0,$I59-SUM(M59,S59,Y59,AE59,AK59)))</x:f>
        <x:v>0</x:v>
      </x:c>
      <x:c r="AR59" s="17" t="n">
        <x:f>SUM(AP59,AQ59)</x:f>
        <x:v>0</x:v>
      </x:c>
      <x:c r="AS59" s="17" t="n">
        <x:f>MAX(0,AN59+AO59-AR59)</x:f>
        <x:v>0</x:v>
      </x:c>
    </x:row>
    <x:row r="60" ht="24" customHeight="1">
      <x:c r="A60" s="2" t="n">
        <x:f>51</x:f>
        <x:v>51</x:v>
      </x:c>
      <x:c r="B60" s="17" t="n">
        <x:f>'Monthly budget'!C58</x:f>
        <x:v>115</x:v>
      </x:c>
      <x:c r="C60" s="17" t="n">
        <x:f>'Monthly budget'!D58</x:f>
        <x:v>300</x:v>
      </x:c>
      <x:c r="D60" s="17" t="n">
        <x:f>SUM(J60,P60,V60,AB60,AH60,AN60)</x:f>
        <x:v>0</x:v>
      </x:c>
      <x:c r="E60" s="17" t="n">
        <x:f>SUM(K60,Q60,W60,AC60,AI60,AO60)</x:f>
        <x:v>0</x:v>
      </x:c>
      <x:c r="F60" s="17" t="n">
        <x:f>SUM(N60,T60,Z60,AF60,AL60,AR60)</x:f>
        <x:v>0</x:v>
      </x:c>
      <x:c r="G60" s="17" t="n">
        <x:f>SUM(O60,U60,AA60,AG60,AM60,AS60)</x:f>
        <x:v>0</x:v>
      </x:c>
      <x:c r="H60" s="17" t="n">
        <x:f>SUM($E$10:E60)</x:f>
        <x:v>1655.9545496698943</x:v>
      </x:c>
      <x:c r="I60" s="17" t="n">
        <x:f>MAX(0,C60-SUM(L60,R60,X60,AD60,AJ60,AP60))</x:f>
        <x:v>300</x:v>
      </x:c>
      <x:c r="J60" s="17" t="n">
        <x:f>O59</x:f>
        <x:v>0</x:v>
      </x:c>
      <x:c r="K60" s="17" t="n">
        <x:f>J60*K$5/12</x:f>
        <x:v>0</x:v>
      </x:c>
      <x:c r="L60" s="17" t="n">
        <x:f>MIN(J60+K60,L$5)</x:f>
        <x:v>0</x:v>
      </x:c>
      <x:c r="M60" s="17" t="n">
        <x:f>MIN(MAX(0,J60+K60-L60),MAX(0,$I60-0))</x:f>
        <x:v>0</x:v>
      </x:c>
      <x:c r="N60" s="17" t="n">
        <x:f>SUM(L60,M60)</x:f>
        <x:v>0</x:v>
      </x:c>
      <x:c r="O60" s="17" t="n">
        <x:f>MAX(0,J60+K60-N60)</x:f>
        <x:v>0</x:v>
      </x:c>
      <x:c r="P60" s="17" t="n">
        <x:f>U59</x:f>
        <x:v>0</x:v>
      </x:c>
      <x:c r="Q60" s="17" t="n">
        <x:f>P60*Q$5/12</x:f>
        <x:v>0</x:v>
      </x:c>
      <x:c r="R60" s="17" t="n">
        <x:f>MIN(P60+Q60,R$5)</x:f>
        <x:v>0</x:v>
      </x:c>
      <x:c r="S60" s="17" t="n">
        <x:f>MIN(MAX(0,P60+Q60-R60),MAX(0,$I60-SUM(M60)))</x:f>
        <x:v>0</x:v>
      </x:c>
      <x:c r="T60" s="17" t="n">
        <x:f>SUM(R60,S60)</x:f>
        <x:v>0</x:v>
      </x:c>
      <x:c r="U60" s="17" t="n">
        <x:f>MAX(0,P60+Q60-T60)</x:f>
        <x:v>0</x:v>
      </x:c>
      <x:c r="V60" s="17" t="n">
        <x:f>AA59</x:f>
        <x:v>0</x:v>
      </x:c>
      <x:c r="W60" s="17" t="n">
        <x:f>V60*W$5/12</x:f>
        <x:v>0</x:v>
      </x:c>
      <x:c r="X60" s="17" t="n">
        <x:f>MIN(V60+W60,X$5)</x:f>
        <x:v>0</x:v>
      </x:c>
      <x:c r="Y60" s="17" t="n">
        <x:f>MIN(MAX(0,V60+W60-X60),MAX(0,$I60-SUM(M60,S60)))</x:f>
        <x:v>0</x:v>
      </x:c>
      <x:c r="Z60" s="17" t="n">
        <x:f>SUM(X60,Y60)</x:f>
        <x:v>0</x:v>
      </x:c>
      <x:c r="AA60" s="17" t="n">
        <x:f>MAX(0,V60+W60-Z60)</x:f>
        <x:v>0</x:v>
      </x:c>
      <x:c r="AB60" s="17" t="n">
        <x:f>AG59</x:f>
        <x:v>0</x:v>
      </x:c>
      <x:c r="AC60" s="17" t="n">
        <x:f>AB60*AC$5/12</x:f>
        <x:v>0</x:v>
      </x:c>
      <x:c r="AD60" s="17" t="n">
        <x:f>MIN(AB60+AC60,AD$5)</x:f>
        <x:v>0</x:v>
      </x:c>
      <x:c r="AE60" s="17" t="n">
        <x:f>MIN(MAX(0,AB60+AC60-AD60),MAX(0,$I60-SUM(M60,S60,Y60)))</x:f>
        <x:v>0</x:v>
      </x:c>
      <x:c r="AF60" s="17" t="n">
        <x:f>SUM(AD60,AE60)</x:f>
        <x:v>0</x:v>
      </x:c>
      <x:c r="AG60" s="17" t="n">
        <x:f>MAX(0,AB60+AC60-AF60)</x:f>
        <x:v>0</x:v>
      </x:c>
      <x:c r="AH60" s="17" t="n">
        <x:f>AM59</x:f>
        <x:v>0</x:v>
      </x:c>
      <x:c r="AI60" s="17" t="n">
        <x:f>AH60*AI$5/12</x:f>
        <x:v>0</x:v>
      </x:c>
      <x:c r="AJ60" s="17" t="n">
        <x:f>MIN(AH60+AI60,AJ$5)</x:f>
        <x:v>0</x:v>
      </x:c>
      <x:c r="AK60" s="17" t="n">
        <x:f>MIN(MAX(0,AH60+AI60-AJ60),MAX(0,$I60-SUM(M60,S60,Y60,AE60)))</x:f>
        <x:v>0</x:v>
      </x:c>
      <x:c r="AL60" s="17" t="n">
        <x:f>SUM(AJ60,AK60)</x:f>
        <x:v>0</x:v>
      </x:c>
      <x:c r="AM60" s="17" t="n">
        <x:f>MAX(0,AH60+AI60-AL60)</x:f>
        <x:v>0</x:v>
      </x:c>
      <x:c r="AN60" s="17" t="n">
        <x:f>AS59</x:f>
        <x:v>0</x:v>
      </x:c>
      <x:c r="AO60" s="17" t="n">
        <x:f>AN60*AO$5/12</x:f>
        <x:v>0</x:v>
      </x:c>
      <x:c r="AP60" s="17" t="n">
        <x:f>MIN(AN60+AO60,AP$5)</x:f>
        <x:v>0</x:v>
      </x:c>
      <x:c r="AQ60" s="17" t="n">
        <x:f>MIN(MAX(0,AN60+AO60-AP60),MAX(0,$I60-SUM(M60,S60,Y60,AE60,AK60)))</x:f>
        <x:v>0</x:v>
      </x:c>
      <x:c r="AR60" s="17" t="n">
        <x:f>SUM(AP60,AQ60)</x:f>
        <x:v>0</x:v>
      </x:c>
      <x:c r="AS60" s="17" t="n">
        <x:f>MAX(0,AN60+AO60-AR60)</x:f>
        <x:v>0</x:v>
      </x:c>
    </x:row>
    <x:row r="61" ht="24" customHeight="1">
      <x:c r="A61" s="2" t="n">
        <x:f>52</x:f>
        <x:v>52</x:v>
      </x:c>
      <x:c r="B61" s="17" t="n">
        <x:f>'Monthly budget'!C59</x:f>
        <x:v>115</x:v>
      </x:c>
      <x:c r="C61" s="17" t="n">
        <x:f>'Monthly budget'!D59</x:f>
        <x:v>300</x:v>
      </x:c>
      <x:c r="D61" s="17" t="n">
        <x:f>SUM(J61,P61,V61,AB61,AH61,AN61)</x:f>
        <x:v>0</x:v>
      </x:c>
      <x:c r="E61" s="17" t="n">
        <x:f>SUM(K61,Q61,W61,AC61,AI61,AO61)</x:f>
        <x:v>0</x:v>
      </x:c>
      <x:c r="F61" s="17" t="n">
        <x:f>SUM(N61,T61,Z61,AF61,AL61,AR61)</x:f>
        <x:v>0</x:v>
      </x:c>
      <x:c r="G61" s="17" t="n">
        <x:f>SUM(O61,U61,AA61,AG61,AM61,AS61)</x:f>
        <x:v>0</x:v>
      </x:c>
      <x:c r="H61" s="17" t="n">
        <x:f>SUM($E$10:E61)</x:f>
        <x:v>1655.9545496698943</x:v>
      </x:c>
      <x:c r="I61" s="17" t="n">
        <x:f>MAX(0,C61-SUM(L61,R61,X61,AD61,AJ61,AP61))</x:f>
        <x:v>300</x:v>
      </x:c>
      <x:c r="J61" s="17" t="n">
        <x:f>O60</x:f>
        <x:v>0</x:v>
      </x:c>
      <x:c r="K61" s="17" t="n">
        <x:f>J61*K$5/12</x:f>
        <x:v>0</x:v>
      </x:c>
      <x:c r="L61" s="17" t="n">
        <x:f>MIN(J61+K61,L$5)</x:f>
        <x:v>0</x:v>
      </x:c>
      <x:c r="M61" s="17" t="n">
        <x:f>MIN(MAX(0,J61+K61-L61),MAX(0,$I61-0))</x:f>
        <x:v>0</x:v>
      </x:c>
      <x:c r="N61" s="17" t="n">
        <x:f>SUM(L61,M61)</x:f>
        <x:v>0</x:v>
      </x:c>
      <x:c r="O61" s="17" t="n">
        <x:f>MAX(0,J61+K61-N61)</x:f>
        <x:v>0</x:v>
      </x:c>
      <x:c r="P61" s="17" t="n">
        <x:f>U60</x:f>
        <x:v>0</x:v>
      </x:c>
      <x:c r="Q61" s="17" t="n">
        <x:f>P61*Q$5/12</x:f>
        <x:v>0</x:v>
      </x:c>
      <x:c r="R61" s="17" t="n">
        <x:f>MIN(P61+Q61,R$5)</x:f>
        <x:v>0</x:v>
      </x:c>
      <x:c r="S61" s="17" t="n">
        <x:f>MIN(MAX(0,P61+Q61-R61),MAX(0,$I61-SUM(M61)))</x:f>
        <x:v>0</x:v>
      </x:c>
      <x:c r="T61" s="17" t="n">
        <x:f>SUM(R61,S61)</x:f>
        <x:v>0</x:v>
      </x:c>
      <x:c r="U61" s="17" t="n">
        <x:f>MAX(0,P61+Q61-T61)</x:f>
        <x:v>0</x:v>
      </x:c>
      <x:c r="V61" s="17" t="n">
        <x:f>AA60</x:f>
        <x:v>0</x:v>
      </x:c>
      <x:c r="W61" s="17" t="n">
        <x:f>V61*W$5/12</x:f>
        <x:v>0</x:v>
      </x:c>
      <x:c r="X61" s="17" t="n">
        <x:f>MIN(V61+W61,X$5)</x:f>
        <x:v>0</x:v>
      </x:c>
      <x:c r="Y61" s="17" t="n">
        <x:f>MIN(MAX(0,V61+W61-X61),MAX(0,$I61-SUM(M61,S61)))</x:f>
        <x:v>0</x:v>
      </x:c>
      <x:c r="Z61" s="17" t="n">
        <x:f>SUM(X61,Y61)</x:f>
        <x:v>0</x:v>
      </x:c>
      <x:c r="AA61" s="17" t="n">
        <x:f>MAX(0,V61+W61-Z61)</x:f>
        <x:v>0</x:v>
      </x:c>
      <x:c r="AB61" s="17" t="n">
        <x:f>AG60</x:f>
        <x:v>0</x:v>
      </x:c>
      <x:c r="AC61" s="17" t="n">
        <x:f>AB61*AC$5/12</x:f>
        <x:v>0</x:v>
      </x:c>
      <x:c r="AD61" s="17" t="n">
        <x:f>MIN(AB61+AC61,AD$5)</x:f>
        <x:v>0</x:v>
      </x:c>
      <x:c r="AE61" s="17" t="n">
        <x:f>MIN(MAX(0,AB61+AC61-AD61),MAX(0,$I61-SUM(M61,S61,Y61)))</x:f>
        <x:v>0</x:v>
      </x:c>
      <x:c r="AF61" s="17" t="n">
        <x:f>SUM(AD61,AE61)</x:f>
        <x:v>0</x:v>
      </x:c>
      <x:c r="AG61" s="17" t="n">
        <x:f>MAX(0,AB61+AC61-AF61)</x:f>
        <x:v>0</x:v>
      </x:c>
      <x:c r="AH61" s="17" t="n">
        <x:f>AM60</x:f>
        <x:v>0</x:v>
      </x:c>
      <x:c r="AI61" s="17" t="n">
        <x:f>AH61*AI$5/12</x:f>
        <x:v>0</x:v>
      </x:c>
      <x:c r="AJ61" s="17" t="n">
        <x:f>MIN(AH61+AI61,AJ$5)</x:f>
        <x:v>0</x:v>
      </x:c>
      <x:c r="AK61" s="17" t="n">
        <x:f>MIN(MAX(0,AH61+AI61-AJ61),MAX(0,$I61-SUM(M61,S61,Y61,AE61)))</x:f>
        <x:v>0</x:v>
      </x:c>
      <x:c r="AL61" s="17" t="n">
        <x:f>SUM(AJ61,AK61)</x:f>
        <x:v>0</x:v>
      </x:c>
      <x:c r="AM61" s="17" t="n">
        <x:f>MAX(0,AH61+AI61-AL61)</x:f>
        <x:v>0</x:v>
      </x:c>
      <x:c r="AN61" s="17" t="n">
        <x:f>AS60</x:f>
        <x:v>0</x:v>
      </x:c>
      <x:c r="AO61" s="17" t="n">
        <x:f>AN61*AO$5/12</x:f>
        <x:v>0</x:v>
      </x:c>
      <x:c r="AP61" s="17" t="n">
        <x:f>MIN(AN61+AO61,AP$5)</x:f>
        <x:v>0</x:v>
      </x:c>
      <x:c r="AQ61" s="17" t="n">
        <x:f>MIN(MAX(0,AN61+AO61-AP61),MAX(0,$I61-SUM(M61,S61,Y61,AE61,AK61)))</x:f>
        <x:v>0</x:v>
      </x:c>
      <x:c r="AR61" s="17" t="n">
        <x:f>SUM(AP61,AQ61)</x:f>
        <x:v>0</x:v>
      </x:c>
      <x:c r="AS61" s="17" t="n">
        <x:f>MAX(0,AN61+AO61-AR61)</x:f>
        <x:v>0</x:v>
      </x:c>
    </x:row>
    <x:row r="62" ht="24" customHeight="1">
      <x:c r="A62" s="2" t="n">
        <x:f>53</x:f>
        <x:v>53</x:v>
      </x:c>
      <x:c r="B62" s="17" t="n">
        <x:f>'Monthly budget'!C60</x:f>
        <x:v>115</x:v>
      </x:c>
      <x:c r="C62" s="17" t="n">
        <x:f>'Monthly budget'!D60</x:f>
        <x:v>300</x:v>
      </x:c>
      <x:c r="D62" s="17" t="n">
        <x:f>SUM(J62,P62,V62,AB62,AH62,AN62)</x:f>
        <x:v>0</x:v>
      </x:c>
      <x:c r="E62" s="17" t="n">
        <x:f>SUM(K62,Q62,W62,AC62,AI62,AO62)</x:f>
        <x:v>0</x:v>
      </x:c>
      <x:c r="F62" s="17" t="n">
        <x:f>SUM(N62,T62,Z62,AF62,AL62,AR62)</x:f>
        <x:v>0</x:v>
      </x:c>
      <x:c r="G62" s="17" t="n">
        <x:f>SUM(O62,U62,AA62,AG62,AM62,AS62)</x:f>
        <x:v>0</x:v>
      </x:c>
      <x:c r="H62" s="17" t="n">
        <x:f>SUM($E$10:E62)</x:f>
        <x:v>1655.9545496698943</x:v>
      </x:c>
      <x:c r="I62" s="17" t="n">
        <x:f>MAX(0,C62-SUM(L62,R62,X62,AD62,AJ62,AP62))</x:f>
        <x:v>300</x:v>
      </x:c>
      <x:c r="J62" s="17" t="n">
        <x:f>O61</x:f>
        <x:v>0</x:v>
      </x:c>
      <x:c r="K62" s="17" t="n">
        <x:f>J62*K$5/12</x:f>
        <x:v>0</x:v>
      </x:c>
      <x:c r="L62" s="17" t="n">
        <x:f>MIN(J62+K62,L$5)</x:f>
        <x:v>0</x:v>
      </x:c>
      <x:c r="M62" s="17" t="n">
        <x:f>MIN(MAX(0,J62+K62-L62),MAX(0,$I62-0))</x:f>
        <x:v>0</x:v>
      </x:c>
      <x:c r="N62" s="17" t="n">
        <x:f>SUM(L62,M62)</x:f>
        <x:v>0</x:v>
      </x:c>
      <x:c r="O62" s="17" t="n">
        <x:f>MAX(0,J62+K62-N62)</x:f>
        <x:v>0</x:v>
      </x:c>
      <x:c r="P62" s="17" t="n">
        <x:f>U61</x:f>
        <x:v>0</x:v>
      </x:c>
      <x:c r="Q62" s="17" t="n">
        <x:f>P62*Q$5/12</x:f>
        <x:v>0</x:v>
      </x:c>
      <x:c r="R62" s="17" t="n">
        <x:f>MIN(P62+Q62,R$5)</x:f>
        <x:v>0</x:v>
      </x:c>
      <x:c r="S62" s="17" t="n">
        <x:f>MIN(MAX(0,P62+Q62-R62),MAX(0,$I62-SUM(M62)))</x:f>
        <x:v>0</x:v>
      </x:c>
      <x:c r="T62" s="17" t="n">
        <x:f>SUM(R62,S62)</x:f>
        <x:v>0</x:v>
      </x:c>
      <x:c r="U62" s="17" t="n">
        <x:f>MAX(0,P62+Q62-T62)</x:f>
        <x:v>0</x:v>
      </x:c>
      <x:c r="V62" s="17" t="n">
        <x:f>AA61</x:f>
        <x:v>0</x:v>
      </x:c>
      <x:c r="W62" s="17" t="n">
        <x:f>V62*W$5/12</x:f>
        <x:v>0</x:v>
      </x:c>
      <x:c r="X62" s="17" t="n">
        <x:f>MIN(V62+W62,X$5)</x:f>
        <x:v>0</x:v>
      </x:c>
      <x:c r="Y62" s="17" t="n">
        <x:f>MIN(MAX(0,V62+W62-X62),MAX(0,$I62-SUM(M62,S62)))</x:f>
        <x:v>0</x:v>
      </x:c>
      <x:c r="Z62" s="17" t="n">
        <x:f>SUM(X62,Y62)</x:f>
        <x:v>0</x:v>
      </x:c>
      <x:c r="AA62" s="17" t="n">
        <x:f>MAX(0,V62+W62-Z62)</x:f>
        <x:v>0</x:v>
      </x:c>
      <x:c r="AB62" s="17" t="n">
        <x:f>AG61</x:f>
        <x:v>0</x:v>
      </x:c>
      <x:c r="AC62" s="17" t="n">
        <x:f>AB62*AC$5/12</x:f>
        <x:v>0</x:v>
      </x:c>
      <x:c r="AD62" s="17" t="n">
        <x:f>MIN(AB62+AC62,AD$5)</x:f>
        <x:v>0</x:v>
      </x:c>
      <x:c r="AE62" s="17" t="n">
        <x:f>MIN(MAX(0,AB62+AC62-AD62),MAX(0,$I62-SUM(M62,S62,Y62)))</x:f>
        <x:v>0</x:v>
      </x:c>
      <x:c r="AF62" s="17" t="n">
        <x:f>SUM(AD62,AE62)</x:f>
        <x:v>0</x:v>
      </x:c>
      <x:c r="AG62" s="17" t="n">
        <x:f>MAX(0,AB62+AC62-AF62)</x:f>
        <x:v>0</x:v>
      </x:c>
      <x:c r="AH62" s="17" t="n">
        <x:f>AM61</x:f>
        <x:v>0</x:v>
      </x:c>
      <x:c r="AI62" s="17" t="n">
        <x:f>AH62*AI$5/12</x:f>
        <x:v>0</x:v>
      </x:c>
      <x:c r="AJ62" s="17" t="n">
        <x:f>MIN(AH62+AI62,AJ$5)</x:f>
        <x:v>0</x:v>
      </x:c>
      <x:c r="AK62" s="17" t="n">
        <x:f>MIN(MAX(0,AH62+AI62-AJ62),MAX(0,$I62-SUM(M62,S62,Y62,AE62)))</x:f>
        <x:v>0</x:v>
      </x:c>
      <x:c r="AL62" s="17" t="n">
        <x:f>SUM(AJ62,AK62)</x:f>
        <x:v>0</x:v>
      </x:c>
      <x:c r="AM62" s="17" t="n">
        <x:f>MAX(0,AH62+AI62-AL62)</x:f>
        <x:v>0</x:v>
      </x:c>
      <x:c r="AN62" s="17" t="n">
        <x:f>AS61</x:f>
        <x:v>0</x:v>
      </x:c>
      <x:c r="AO62" s="17" t="n">
        <x:f>AN62*AO$5/12</x:f>
        <x:v>0</x:v>
      </x:c>
      <x:c r="AP62" s="17" t="n">
        <x:f>MIN(AN62+AO62,AP$5)</x:f>
        <x:v>0</x:v>
      </x:c>
      <x:c r="AQ62" s="17" t="n">
        <x:f>MIN(MAX(0,AN62+AO62-AP62),MAX(0,$I62-SUM(M62,S62,Y62,AE62,AK62)))</x:f>
        <x:v>0</x:v>
      </x:c>
      <x:c r="AR62" s="17" t="n">
        <x:f>SUM(AP62,AQ62)</x:f>
        <x:v>0</x:v>
      </x:c>
      <x:c r="AS62" s="17" t="n">
        <x:f>MAX(0,AN62+AO62-AR62)</x:f>
        <x:v>0</x:v>
      </x:c>
    </x:row>
    <x:row r="63" ht="24" customHeight="1">
      <x:c r="A63" s="2" t="n">
        <x:f>54</x:f>
        <x:v>54</x:v>
      </x:c>
      <x:c r="B63" s="17" t="n">
        <x:f>'Monthly budget'!C61</x:f>
        <x:v>115</x:v>
      </x:c>
      <x:c r="C63" s="17" t="n">
        <x:f>'Monthly budget'!D61</x:f>
        <x:v>300</x:v>
      </x:c>
      <x:c r="D63" s="17" t="n">
        <x:f>SUM(J63,P63,V63,AB63,AH63,AN63)</x:f>
        <x:v>0</x:v>
      </x:c>
      <x:c r="E63" s="17" t="n">
        <x:f>SUM(K63,Q63,W63,AC63,AI63,AO63)</x:f>
        <x:v>0</x:v>
      </x:c>
      <x:c r="F63" s="17" t="n">
        <x:f>SUM(N63,T63,Z63,AF63,AL63,AR63)</x:f>
        <x:v>0</x:v>
      </x:c>
      <x:c r="G63" s="17" t="n">
        <x:f>SUM(O63,U63,AA63,AG63,AM63,AS63)</x:f>
        <x:v>0</x:v>
      </x:c>
      <x:c r="H63" s="17" t="n">
        <x:f>SUM($E$10:E63)</x:f>
        <x:v>1655.9545496698943</x:v>
      </x:c>
      <x:c r="I63" s="17" t="n">
        <x:f>MAX(0,C63-SUM(L63,R63,X63,AD63,AJ63,AP63))</x:f>
        <x:v>300</x:v>
      </x:c>
      <x:c r="J63" s="17" t="n">
        <x:f>O62</x:f>
        <x:v>0</x:v>
      </x:c>
      <x:c r="K63" s="17" t="n">
        <x:f>J63*K$5/12</x:f>
        <x:v>0</x:v>
      </x:c>
      <x:c r="L63" s="17" t="n">
        <x:f>MIN(J63+K63,L$5)</x:f>
        <x:v>0</x:v>
      </x:c>
      <x:c r="M63" s="17" t="n">
        <x:f>MIN(MAX(0,J63+K63-L63),MAX(0,$I63-0))</x:f>
        <x:v>0</x:v>
      </x:c>
      <x:c r="N63" s="17" t="n">
        <x:f>SUM(L63,M63)</x:f>
        <x:v>0</x:v>
      </x:c>
      <x:c r="O63" s="17" t="n">
        <x:f>MAX(0,J63+K63-N63)</x:f>
        <x:v>0</x:v>
      </x:c>
      <x:c r="P63" s="17" t="n">
        <x:f>U62</x:f>
        <x:v>0</x:v>
      </x:c>
      <x:c r="Q63" s="17" t="n">
        <x:f>P63*Q$5/12</x:f>
        <x:v>0</x:v>
      </x:c>
      <x:c r="R63" s="17" t="n">
        <x:f>MIN(P63+Q63,R$5)</x:f>
        <x:v>0</x:v>
      </x:c>
      <x:c r="S63" s="17" t="n">
        <x:f>MIN(MAX(0,P63+Q63-R63),MAX(0,$I63-SUM(M63)))</x:f>
        <x:v>0</x:v>
      </x:c>
      <x:c r="T63" s="17" t="n">
        <x:f>SUM(R63,S63)</x:f>
        <x:v>0</x:v>
      </x:c>
      <x:c r="U63" s="17" t="n">
        <x:f>MAX(0,P63+Q63-T63)</x:f>
        <x:v>0</x:v>
      </x:c>
      <x:c r="V63" s="17" t="n">
        <x:f>AA62</x:f>
        <x:v>0</x:v>
      </x:c>
      <x:c r="W63" s="17" t="n">
        <x:f>V63*W$5/12</x:f>
        <x:v>0</x:v>
      </x:c>
      <x:c r="X63" s="17" t="n">
        <x:f>MIN(V63+W63,X$5)</x:f>
        <x:v>0</x:v>
      </x:c>
      <x:c r="Y63" s="17" t="n">
        <x:f>MIN(MAX(0,V63+W63-X63),MAX(0,$I63-SUM(M63,S63)))</x:f>
        <x:v>0</x:v>
      </x:c>
      <x:c r="Z63" s="17" t="n">
        <x:f>SUM(X63,Y63)</x:f>
        <x:v>0</x:v>
      </x:c>
      <x:c r="AA63" s="17" t="n">
        <x:f>MAX(0,V63+W63-Z63)</x:f>
        <x:v>0</x:v>
      </x:c>
      <x:c r="AB63" s="17" t="n">
        <x:f>AG62</x:f>
        <x:v>0</x:v>
      </x:c>
      <x:c r="AC63" s="17" t="n">
        <x:f>AB63*AC$5/12</x:f>
        <x:v>0</x:v>
      </x:c>
      <x:c r="AD63" s="17" t="n">
        <x:f>MIN(AB63+AC63,AD$5)</x:f>
        <x:v>0</x:v>
      </x:c>
      <x:c r="AE63" s="17" t="n">
        <x:f>MIN(MAX(0,AB63+AC63-AD63),MAX(0,$I63-SUM(M63,S63,Y63)))</x:f>
        <x:v>0</x:v>
      </x:c>
      <x:c r="AF63" s="17" t="n">
        <x:f>SUM(AD63,AE63)</x:f>
        <x:v>0</x:v>
      </x:c>
      <x:c r="AG63" s="17" t="n">
        <x:f>MAX(0,AB63+AC63-AF63)</x:f>
        <x:v>0</x:v>
      </x:c>
      <x:c r="AH63" s="17" t="n">
        <x:f>AM62</x:f>
        <x:v>0</x:v>
      </x:c>
      <x:c r="AI63" s="17" t="n">
        <x:f>AH63*AI$5/12</x:f>
        <x:v>0</x:v>
      </x:c>
      <x:c r="AJ63" s="17" t="n">
        <x:f>MIN(AH63+AI63,AJ$5)</x:f>
        <x:v>0</x:v>
      </x:c>
      <x:c r="AK63" s="17" t="n">
        <x:f>MIN(MAX(0,AH63+AI63-AJ63),MAX(0,$I63-SUM(M63,S63,Y63,AE63)))</x:f>
        <x:v>0</x:v>
      </x:c>
      <x:c r="AL63" s="17" t="n">
        <x:f>SUM(AJ63,AK63)</x:f>
        <x:v>0</x:v>
      </x:c>
      <x:c r="AM63" s="17" t="n">
        <x:f>MAX(0,AH63+AI63-AL63)</x:f>
        <x:v>0</x:v>
      </x:c>
      <x:c r="AN63" s="17" t="n">
        <x:f>AS62</x:f>
        <x:v>0</x:v>
      </x:c>
      <x:c r="AO63" s="17" t="n">
        <x:f>AN63*AO$5/12</x:f>
        <x:v>0</x:v>
      </x:c>
      <x:c r="AP63" s="17" t="n">
        <x:f>MIN(AN63+AO63,AP$5)</x:f>
        <x:v>0</x:v>
      </x:c>
      <x:c r="AQ63" s="17" t="n">
        <x:f>MIN(MAX(0,AN63+AO63-AP63),MAX(0,$I63-SUM(M63,S63,Y63,AE63,AK63)))</x:f>
        <x:v>0</x:v>
      </x:c>
      <x:c r="AR63" s="17" t="n">
        <x:f>SUM(AP63,AQ63)</x:f>
        <x:v>0</x:v>
      </x:c>
      <x:c r="AS63" s="17" t="n">
        <x:f>MAX(0,AN63+AO63-AR63)</x:f>
        <x:v>0</x:v>
      </x:c>
    </x:row>
    <x:row r="64" ht="24" customHeight="1">
      <x:c r="A64" s="2" t="n">
        <x:f>55</x:f>
        <x:v>55</x:v>
      </x:c>
      <x:c r="B64" s="17" t="n">
        <x:f>'Monthly budget'!C62</x:f>
        <x:v>115</x:v>
      </x:c>
      <x:c r="C64" s="17" t="n">
        <x:f>'Monthly budget'!D62</x:f>
        <x:v>300</x:v>
      </x:c>
      <x:c r="D64" s="17" t="n">
        <x:f>SUM(J64,P64,V64,AB64,AH64,AN64)</x:f>
        <x:v>0</x:v>
      </x:c>
      <x:c r="E64" s="17" t="n">
        <x:f>SUM(K64,Q64,W64,AC64,AI64,AO64)</x:f>
        <x:v>0</x:v>
      </x:c>
      <x:c r="F64" s="17" t="n">
        <x:f>SUM(N64,T64,Z64,AF64,AL64,AR64)</x:f>
        <x:v>0</x:v>
      </x:c>
      <x:c r="G64" s="17" t="n">
        <x:f>SUM(O64,U64,AA64,AG64,AM64,AS64)</x:f>
        <x:v>0</x:v>
      </x:c>
      <x:c r="H64" s="17" t="n">
        <x:f>SUM($E$10:E64)</x:f>
        <x:v>1655.9545496698943</x:v>
      </x:c>
      <x:c r="I64" s="17" t="n">
        <x:f>MAX(0,C64-SUM(L64,R64,X64,AD64,AJ64,AP64))</x:f>
        <x:v>300</x:v>
      </x:c>
      <x:c r="J64" s="17" t="n">
        <x:f>O63</x:f>
        <x:v>0</x:v>
      </x:c>
      <x:c r="K64" s="17" t="n">
        <x:f>J64*K$5/12</x:f>
        <x:v>0</x:v>
      </x:c>
      <x:c r="L64" s="17" t="n">
        <x:f>MIN(J64+K64,L$5)</x:f>
        <x:v>0</x:v>
      </x:c>
      <x:c r="M64" s="17" t="n">
        <x:f>MIN(MAX(0,J64+K64-L64),MAX(0,$I64-0))</x:f>
        <x:v>0</x:v>
      </x:c>
      <x:c r="N64" s="17" t="n">
        <x:f>SUM(L64,M64)</x:f>
        <x:v>0</x:v>
      </x:c>
      <x:c r="O64" s="17" t="n">
        <x:f>MAX(0,J64+K64-N64)</x:f>
        <x:v>0</x:v>
      </x:c>
      <x:c r="P64" s="17" t="n">
        <x:f>U63</x:f>
        <x:v>0</x:v>
      </x:c>
      <x:c r="Q64" s="17" t="n">
        <x:f>P64*Q$5/12</x:f>
        <x:v>0</x:v>
      </x:c>
      <x:c r="R64" s="17" t="n">
        <x:f>MIN(P64+Q64,R$5)</x:f>
        <x:v>0</x:v>
      </x:c>
      <x:c r="S64" s="17" t="n">
        <x:f>MIN(MAX(0,P64+Q64-R64),MAX(0,$I64-SUM(M64)))</x:f>
        <x:v>0</x:v>
      </x:c>
      <x:c r="T64" s="17" t="n">
        <x:f>SUM(R64,S64)</x:f>
        <x:v>0</x:v>
      </x:c>
      <x:c r="U64" s="17" t="n">
        <x:f>MAX(0,P64+Q64-T64)</x:f>
        <x:v>0</x:v>
      </x:c>
      <x:c r="V64" s="17" t="n">
        <x:f>AA63</x:f>
        <x:v>0</x:v>
      </x:c>
      <x:c r="W64" s="17" t="n">
        <x:f>V64*W$5/12</x:f>
        <x:v>0</x:v>
      </x:c>
      <x:c r="X64" s="17" t="n">
        <x:f>MIN(V64+W64,X$5)</x:f>
        <x:v>0</x:v>
      </x:c>
      <x:c r="Y64" s="17" t="n">
        <x:f>MIN(MAX(0,V64+W64-X64),MAX(0,$I64-SUM(M64,S64)))</x:f>
        <x:v>0</x:v>
      </x:c>
      <x:c r="Z64" s="17" t="n">
        <x:f>SUM(X64,Y64)</x:f>
        <x:v>0</x:v>
      </x:c>
      <x:c r="AA64" s="17" t="n">
        <x:f>MAX(0,V64+W64-Z64)</x:f>
        <x:v>0</x:v>
      </x:c>
      <x:c r="AB64" s="17" t="n">
        <x:f>AG63</x:f>
        <x:v>0</x:v>
      </x:c>
      <x:c r="AC64" s="17" t="n">
        <x:f>AB64*AC$5/12</x:f>
        <x:v>0</x:v>
      </x:c>
      <x:c r="AD64" s="17" t="n">
        <x:f>MIN(AB64+AC64,AD$5)</x:f>
        <x:v>0</x:v>
      </x:c>
      <x:c r="AE64" s="17" t="n">
        <x:f>MIN(MAX(0,AB64+AC64-AD64),MAX(0,$I64-SUM(M64,S64,Y64)))</x:f>
        <x:v>0</x:v>
      </x:c>
      <x:c r="AF64" s="17" t="n">
        <x:f>SUM(AD64,AE64)</x:f>
        <x:v>0</x:v>
      </x:c>
      <x:c r="AG64" s="17" t="n">
        <x:f>MAX(0,AB64+AC64-AF64)</x:f>
        <x:v>0</x:v>
      </x:c>
      <x:c r="AH64" s="17" t="n">
        <x:f>AM63</x:f>
        <x:v>0</x:v>
      </x:c>
      <x:c r="AI64" s="17" t="n">
        <x:f>AH64*AI$5/12</x:f>
        <x:v>0</x:v>
      </x:c>
      <x:c r="AJ64" s="17" t="n">
        <x:f>MIN(AH64+AI64,AJ$5)</x:f>
        <x:v>0</x:v>
      </x:c>
      <x:c r="AK64" s="17" t="n">
        <x:f>MIN(MAX(0,AH64+AI64-AJ64),MAX(0,$I64-SUM(M64,S64,Y64,AE64)))</x:f>
        <x:v>0</x:v>
      </x:c>
      <x:c r="AL64" s="17" t="n">
        <x:f>SUM(AJ64,AK64)</x:f>
        <x:v>0</x:v>
      </x:c>
      <x:c r="AM64" s="17" t="n">
        <x:f>MAX(0,AH64+AI64-AL64)</x:f>
        <x:v>0</x:v>
      </x:c>
      <x:c r="AN64" s="17" t="n">
        <x:f>AS63</x:f>
        <x:v>0</x:v>
      </x:c>
      <x:c r="AO64" s="17" t="n">
        <x:f>AN64*AO$5/12</x:f>
        <x:v>0</x:v>
      </x:c>
      <x:c r="AP64" s="17" t="n">
        <x:f>MIN(AN64+AO64,AP$5)</x:f>
        <x:v>0</x:v>
      </x:c>
      <x:c r="AQ64" s="17" t="n">
        <x:f>MIN(MAX(0,AN64+AO64-AP64),MAX(0,$I64-SUM(M64,S64,Y64,AE64,AK64)))</x:f>
        <x:v>0</x:v>
      </x:c>
      <x:c r="AR64" s="17" t="n">
        <x:f>SUM(AP64,AQ64)</x:f>
        <x:v>0</x:v>
      </x:c>
      <x:c r="AS64" s="17" t="n">
        <x:f>MAX(0,AN64+AO64-AR64)</x:f>
        <x:v>0</x:v>
      </x:c>
    </x:row>
    <x:row r="65" ht="24" customHeight="1">
      <x:c r="A65" s="2" t="n">
        <x:f>56</x:f>
        <x:v>56</x:v>
      </x:c>
      <x:c r="B65" s="17" t="n">
        <x:f>'Monthly budget'!C63</x:f>
        <x:v>115</x:v>
      </x:c>
      <x:c r="C65" s="17" t="n">
        <x:f>'Monthly budget'!D63</x:f>
        <x:v>300</x:v>
      </x:c>
      <x:c r="D65" s="17" t="n">
        <x:f>SUM(J65,P65,V65,AB65,AH65,AN65)</x:f>
        <x:v>0</x:v>
      </x:c>
      <x:c r="E65" s="17" t="n">
        <x:f>SUM(K65,Q65,W65,AC65,AI65,AO65)</x:f>
        <x:v>0</x:v>
      </x:c>
      <x:c r="F65" s="17" t="n">
        <x:f>SUM(N65,T65,Z65,AF65,AL65,AR65)</x:f>
        <x:v>0</x:v>
      </x:c>
      <x:c r="G65" s="17" t="n">
        <x:f>SUM(O65,U65,AA65,AG65,AM65,AS65)</x:f>
        <x:v>0</x:v>
      </x:c>
      <x:c r="H65" s="17" t="n">
        <x:f>SUM($E$10:E65)</x:f>
        <x:v>1655.9545496698943</x:v>
      </x:c>
      <x:c r="I65" s="17" t="n">
        <x:f>MAX(0,C65-SUM(L65,R65,X65,AD65,AJ65,AP65))</x:f>
        <x:v>300</x:v>
      </x:c>
      <x:c r="J65" s="17" t="n">
        <x:f>O64</x:f>
        <x:v>0</x:v>
      </x:c>
      <x:c r="K65" s="17" t="n">
        <x:f>J65*K$5/12</x:f>
        <x:v>0</x:v>
      </x:c>
      <x:c r="L65" s="17" t="n">
        <x:f>MIN(J65+K65,L$5)</x:f>
        <x:v>0</x:v>
      </x:c>
      <x:c r="M65" s="17" t="n">
        <x:f>MIN(MAX(0,J65+K65-L65),MAX(0,$I65-0))</x:f>
        <x:v>0</x:v>
      </x:c>
      <x:c r="N65" s="17" t="n">
        <x:f>SUM(L65,M65)</x:f>
        <x:v>0</x:v>
      </x:c>
      <x:c r="O65" s="17" t="n">
        <x:f>MAX(0,J65+K65-N65)</x:f>
        <x:v>0</x:v>
      </x:c>
      <x:c r="P65" s="17" t="n">
        <x:f>U64</x:f>
        <x:v>0</x:v>
      </x:c>
      <x:c r="Q65" s="17" t="n">
        <x:f>P65*Q$5/12</x:f>
        <x:v>0</x:v>
      </x:c>
      <x:c r="R65" s="17" t="n">
        <x:f>MIN(P65+Q65,R$5)</x:f>
        <x:v>0</x:v>
      </x:c>
      <x:c r="S65" s="17" t="n">
        <x:f>MIN(MAX(0,P65+Q65-R65),MAX(0,$I65-SUM(M65)))</x:f>
        <x:v>0</x:v>
      </x:c>
      <x:c r="T65" s="17" t="n">
        <x:f>SUM(R65,S65)</x:f>
        <x:v>0</x:v>
      </x:c>
      <x:c r="U65" s="17" t="n">
        <x:f>MAX(0,P65+Q65-T65)</x:f>
        <x:v>0</x:v>
      </x:c>
      <x:c r="V65" s="17" t="n">
        <x:f>AA64</x:f>
        <x:v>0</x:v>
      </x:c>
      <x:c r="W65" s="17" t="n">
        <x:f>V65*W$5/12</x:f>
        <x:v>0</x:v>
      </x:c>
      <x:c r="X65" s="17" t="n">
        <x:f>MIN(V65+W65,X$5)</x:f>
        <x:v>0</x:v>
      </x:c>
      <x:c r="Y65" s="17" t="n">
        <x:f>MIN(MAX(0,V65+W65-X65),MAX(0,$I65-SUM(M65,S65)))</x:f>
        <x:v>0</x:v>
      </x:c>
      <x:c r="Z65" s="17" t="n">
        <x:f>SUM(X65,Y65)</x:f>
        <x:v>0</x:v>
      </x:c>
      <x:c r="AA65" s="17" t="n">
        <x:f>MAX(0,V65+W65-Z65)</x:f>
        <x:v>0</x:v>
      </x:c>
      <x:c r="AB65" s="17" t="n">
        <x:f>AG64</x:f>
        <x:v>0</x:v>
      </x:c>
      <x:c r="AC65" s="17" t="n">
        <x:f>AB65*AC$5/12</x:f>
        <x:v>0</x:v>
      </x:c>
      <x:c r="AD65" s="17" t="n">
        <x:f>MIN(AB65+AC65,AD$5)</x:f>
        <x:v>0</x:v>
      </x:c>
      <x:c r="AE65" s="17" t="n">
        <x:f>MIN(MAX(0,AB65+AC65-AD65),MAX(0,$I65-SUM(M65,S65,Y65)))</x:f>
        <x:v>0</x:v>
      </x:c>
      <x:c r="AF65" s="17" t="n">
        <x:f>SUM(AD65,AE65)</x:f>
        <x:v>0</x:v>
      </x:c>
      <x:c r="AG65" s="17" t="n">
        <x:f>MAX(0,AB65+AC65-AF65)</x:f>
        <x:v>0</x:v>
      </x:c>
      <x:c r="AH65" s="17" t="n">
        <x:f>AM64</x:f>
        <x:v>0</x:v>
      </x:c>
      <x:c r="AI65" s="17" t="n">
        <x:f>AH65*AI$5/12</x:f>
        <x:v>0</x:v>
      </x:c>
      <x:c r="AJ65" s="17" t="n">
        <x:f>MIN(AH65+AI65,AJ$5)</x:f>
        <x:v>0</x:v>
      </x:c>
      <x:c r="AK65" s="17" t="n">
        <x:f>MIN(MAX(0,AH65+AI65-AJ65),MAX(0,$I65-SUM(M65,S65,Y65,AE65)))</x:f>
        <x:v>0</x:v>
      </x:c>
      <x:c r="AL65" s="17" t="n">
        <x:f>SUM(AJ65,AK65)</x:f>
        <x:v>0</x:v>
      </x:c>
      <x:c r="AM65" s="17" t="n">
        <x:f>MAX(0,AH65+AI65-AL65)</x:f>
        <x:v>0</x:v>
      </x:c>
      <x:c r="AN65" s="17" t="n">
        <x:f>AS64</x:f>
        <x:v>0</x:v>
      </x:c>
      <x:c r="AO65" s="17" t="n">
        <x:f>AN65*AO$5/12</x:f>
        <x:v>0</x:v>
      </x:c>
      <x:c r="AP65" s="17" t="n">
        <x:f>MIN(AN65+AO65,AP$5)</x:f>
        <x:v>0</x:v>
      </x:c>
      <x:c r="AQ65" s="17" t="n">
        <x:f>MIN(MAX(0,AN65+AO65-AP65),MAX(0,$I65-SUM(M65,S65,Y65,AE65,AK65)))</x:f>
        <x:v>0</x:v>
      </x:c>
      <x:c r="AR65" s="17" t="n">
        <x:f>SUM(AP65,AQ65)</x:f>
        <x:v>0</x:v>
      </x:c>
      <x:c r="AS65" s="17" t="n">
        <x:f>MAX(0,AN65+AO65-AR65)</x:f>
        <x:v>0</x:v>
      </x:c>
    </x:row>
    <x:row r="66" ht="24" customHeight="1">
      <x:c r="A66" s="2" t="n">
        <x:f>57</x:f>
        <x:v>57</x:v>
      </x:c>
      <x:c r="B66" s="17" t="n">
        <x:f>'Monthly budget'!C64</x:f>
        <x:v>115</x:v>
      </x:c>
      <x:c r="C66" s="17" t="n">
        <x:f>'Monthly budget'!D64</x:f>
        <x:v>300</x:v>
      </x:c>
      <x:c r="D66" s="17" t="n">
        <x:f>SUM(J66,P66,V66,AB66,AH66,AN66)</x:f>
        <x:v>0</x:v>
      </x:c>
      <x:c r="E66" s="17" t="n">
        <x:f>SUM(K66,Q66,W66,AC66,AI66,AO66)</x:f>
        <x:v>0</x:v>
      </x:c>
      <x:c r="F66" s="17" t="n">
        <x:f>SUM(N66,T66,Z66,AF66,AL66,AR66)</x:f>
        <x:v>0</x:v>
      </x:c>
      <x:c r="G66" s="17" t="n">
        <x:f>SUM(O66,U66,AA66,AG66,AM66,AS66)</x:f>
        <x:v>0</x:v>
      </x:c>
      <x:c r="H66" s="17" t="n">
        <x:f>SUM($E$10:E66)</x:f>
        <x:v>1655.9545496698943</x:v>
      </x:c>
      <x:c r="I66" s="17" t="n">
        <x:f>MAX(0,C66-SUM(L66,R66,X66,AD66,AJ66,AP66))</x:f>
        <x:v>300</x:v>
      </x:c>
      <x:c r="J66" s="17" t="n">
        <x:f>O65</x:f>
        <x:v>0</x:v>
      </x:c>
      <x:c r="K66" s="17" t="n">
        <x:f>J66*K$5/12</x:f>
        <x:v>0</x:v>
      </x:c>
      <x:c r="L66" s="17" t="n">
        <x:f>MIN(J66+K66,L$5)</x:f>
        <x:v>0</x:v>
      </x:c>
      <x:c r="M66" s="17" t="n">
        <x:f>MIN(MAX(0,J66+K66-L66),MAX(0,$I66-0))</x:f>
        <x:v>0</x:v>
      </x:c>
      <x:c r="N66" s="17" t="n">
        <x:f>SUM(L66,M66)</x:f>
        <x:v>0</x:v>
      </x:c>
      <x:c r="O66" s="17" t="n">
        <x:f>MAX(0,J66+K66-N66)</x:f>
        <x:v>0</x:v>
      </x:c>
      <x:c r="P66" s="17" t="n">
        <x:f>U65</x:f>
        <x:v>0</x:v>
      </x:c>
      <x:c r="Q66" s="17" t="n">
        <x:f>P66*Q$5/12</x:f>
        <x:v>0</x:v>
      </x:c>
      <x:c r="R66" s="17" t="n">
        <x:f>MIN(P66+Q66,R$5)</x:f>
        <x:v>0</x:v>
      </x:c>
      <x:c r="S66" s="17" t="n">
        <x:f>MIN(MAX(0,P66+Q66-R66),MAX(0,$I66-SUM(M66)))</x:f>
        <x:v>0</x:v>
      </x:c>
      <x:c r="T66" s="17" t="n">
        <x:f>SUM(R66,S66)</x:f>
        <x:v>0</x:v>
      </x:c>
      <x:c r="U66" s="17" t="n">
        <x:f>MAX(0,P66+Q66-T66)</x:f>
        <x:v>0</x:v>
      </x:c>
      <x:c r="V66" s="17" t="n">
        <x:f>AA65</x:f>
        <x:v>0</x:v>
      </x:c>
      <x:c r="W66" s="17" t="n">
        <x:f>V66*W$5/12</x:f>
        <x:v>0</x:v>
      </x:c>
      <x:c r="X66" s="17" t="n">
        <x:f>MIN(V66+W66,X$5)</x:f>
        <x:v>0</x:v>
      </x:c>
      <x:c r="Y66" s="17" t="n">
        <x:f>MIN(MAX(0,V66+W66-X66),MAX(0,$I66-SUM(M66,S66)))</x:f>
        <x:v>0</x:v>
      </x:c>
      <x:c r="Z66" s="17" t="n">
        <x:f>SUM(X66,Y66)</x:f>
        <x:v>0</x:v>
      </x:c>
      <x:c r="AA66" s="17" t="n">
        <x:f>MAX(0,V66+W66-Z66)</x:f>
        <x:v>0</x:v>
      </x:c>
      <x:c r="AB66" s="17" t="n">
        <x:f>AG65</x:f>
        <x:v>0</x:v>
      </x:c>
      <x:c r="AC66" s="17" t="n">
        <x:f>AB66*AC$5/12</x:f>
        <x:v>0</x:v>
      </x:c>
      <x:c r="AD66" s="17" t="n">
        <x:f>MIN(AB66+AC66,AD$5)</x:f>
        <x:v>0</x:v>
      </x:c>
      <x:c r="AE66" s="17" t="n">
        <x:f>MIN(MAX(0,AB66+AC66-AD66),MAX(0,$I66-SUM(M66,S66,Y66)))</x:f>
        <x:v>0</x:v>
      </x:c>
      <x:c r="AF66" s="17" t="n">
        <x:f>SUM(AD66,AE66)</x:f>
        <x:v>0</x:v>
      </x:c>
      <x:c r="AG66" s="17" t="n">
        <x:f>MAX(0,AB66+AC66-AF66)</x:f>
        <x:v>0</x:v>
      </x:c>
      <x:c r="AH66" s="17" t="n">
        <x:f>AM65</x:f>
        <x:v>0</x:v>
      </x:c>
      <x:c r="AI66" s="17" t="n">
        <x:f>AH66*AI$5/12</x:f>
        <x:v>0</x:v>
      </x:c>
      <x:c r="AJ66" s="17" t="n">
        <x:f>MIN(AH66+AI66,AJ$5)</x:f>
        <x:v>0</x:v>
      </x:c>
      <x:c r="AK66" s="17" t="n">
        <x:f>MIN(MAX(0,AH66+AI66-AJ66),MAX(0,$I66-SUM(M66,S66,Y66,AE66)))</x:f>
        <x:v>0</x:v>
      </x:c>
      <x:c r="AL66" s="17" t="n">
        <x:f>SUM(AJ66,AK66)</x:f>
        <x:v>0</x:v>
      </x:c>
      <x:c r="AM66" s="17" t="n">
        <x:f>MAX(0,AH66+AI66-AL66)</x:f>
        <x:v>0</x:v>
      </x:c>
      <x:c r="AN66" s="17" t="n">
        <x:f>AS65</x:f>
        <x:v>0</x:v>
      </x:c>
      <x:c r="AO66" s="17" t="n">
        <x:f>AN66*AO$5/12</x:f>
        <x:v>0</x:v>
      </x:c>
      <x:c r="AP66" s="17" t="n">
        <x:f>MIN(AN66+AO66,AP$5)</x:f>
        <x:v>0</x:v>
      </x:c>
      <x:c r="AQ66" s="17" t="n">
        <x:f>MIN(MAX(0,AN66+AO66-AP66),MAX(0,$I66-SUM(M66,S66,Y66,AE66,AK66)))</x:f>
        <x:v>0</x:v>
      </x:c>
      <x:c r="AR66" s="17" t="n">
        <x:f>SUM(AP66,AQ66)</x:f>
        <x:v>0</x:v>
      </x:c>
      <x:c r="AS66" s="17" t="n">
        <x:f>MAX(0,AN66+AO66-AR66)</x:f>
        <x:v>0</x:v>
      </x:c>
    </x:row>
    <x:row r="67" ht="24" customHeight="1">
      <x:c r="A67" s="2" t="n">
        <x:f>58</x:f>
        <x:v>58</x:v>
      </x:c>
      <x:c r="B67" s="17" t="n">
        <x:f>'Monthly budget'!C65</x:f>
        <x:v>115</x:v>
      </x:c>
      <x:c r="C67" s="17" t="n">
        <x:f>'Monthly budget'!D65</x:f>
        <x:v>300</x:v>
      </x:c>
      <x:c r="D67" s="17" t="n">
        <x:f>SUM(J67,P67,V67,AB67,AH67,AN67)</x:f>
        <x:v>0</x:v>
      </x:c>
      <x:c r="E67" s="17" t="n">
        <x:f>SUM(K67,Q67,W67,AC67,AI67,AO67)</x:f>
        <x:v>0</x:v>
      </x:c>
      <x:c r="F67" s="17" t="n">
        <x:f>SUM(N67,T67,Z67,AF67,AL67,AR67)</x:f>
        <x:v>0</x:v>
      </x:c>
      <x:c r="G67" s="17" t="n">
        <x:f>SUM(O67,U67,AA67,AG67,AM67,AS67)</x:f>
        <x:v>0</x:v>
      </x:c>
      <x:c r="H67" s="17" t="n">
        <x:f>SUM($E$10:E67)</x:f>
        <x:v>1655.9545496698943</x:v>
      </x:c>
      <x:c r="I67" s="17" t="n">
        <x:f>MAX(0,C67-SUM(L67,R67,X67,AD67,AJ67,AP67))</x:f>
        <x:v>300</x:v>
      </x:c>
      <x:c r="J67" s="17" t="n">
        <x:f>O66</x:f>
        <x:v>0</x:v>
      </x:c>
      <x:c r="K67" s="17" t="n">
        <x:f>J67*K$5/12</x:f>
        <x:v>0</x:v>
      </x:c>
      <x:c r="L67" s="17" t="n">
        <x:f>MIN(J67+K67,L$5)</x:f>
        <x:v>0</x:v>
      </x:c>
      <x:c r="M67" s="17" t="n">
        <x:f>MIN(MAX(0,J67+K67-L67),MAX(0,$I67-0))</x:f>
        <x:v>0</x:v>
      </x:c>
      <x:c r="N67" s="17" t="n">
        <x:f>SUM(L67,M67)</x:f>
        <x:v>0</x:v>
      </x:c>
      <x:c r="O67" s="17" t="n">
        <x:f>MAX(0,J67+K67-N67)</x:f>
        <x:v>0</x:v>
      </x:c>
      <x:c r="P67" s="17" t="n">
        <x:f>U66</x:f>
        <x:v>0</x:v>
      </x:c>
      <x:c r="Q67" s="17" t="n">
        <x:f>P67*Q$5/12</x:f>
        <x:v>0</x:v>
      </x:c>
      <x:c r="R67" s="17" t="n">
        <x:f>MIN(P67+Q67,R$5)</x:f>
        <x:v>0</x:v>
      </x:c>
      <x:c r="S67" s="17" t="n">
        <x:f>MIN(MAX(0,P67+Q67-R67),MAX(0,$I67-SUM(M67)))</x:f>
        <x:v>0</x:v>
      </x:c>
      <x:c r="T67" s="17" t="n">
        <x:f>SUM(R67,S67)</x:f>
        <x:v>0</x:v>
      </x:c>
      <x:c r="U67" s="17" t="n">
        <x:f>MAX(0,P67+Q67-T67)</x:f>
        <x:v>0</x:v>
      </x:c>
      <x:c r="V67" s="17" t="n">
        <x:f>AA66</x:f>
        <x:v>0</x:v>
      </x:c>
      <x:c r="W67" s="17" t="n">
        <x:f>V67*W$5/12</x:f>
        <x:v>0</x:v>
      </x:c>
      <x:c r="X67" s="17" t="n">
        <x:f>MIN(V67+W67,X$5)</x:f>
        <x:v>0</x:v>
      </x:c>
      <x:c r="Y67" s="17" t="n">
        <x:f>MIN(MAX(0,V67+W67-X67),MAX(0,$I67-SUM(M67,S67)))</x:f>
        <x:v>0</x:v>
      </x:c>
      <x:c r="Z67" s="17" t="n">
        <x:f>SUM(X67,Y67)</x:f>
        <x:v>0</x:v>
      </x:c>
      <x:c r="AA67" s="17" t="n">
        <x:f>MAX(0,V67+W67-Z67)</x:f>
        <x:v>0</x:v>
      </x:c>
      <x:c r="AB67" s="17" t="n">
        <x:f>AG66</x:f>
        <x:v>0</x:v>
      </x:c>
      <x:c r="AC67" s="17" t="n">
        <x:f>AB67*AC$5/12</x:f>
        <x:v>0</x:v>
      </x:c>
      <x:c r="AD67" s="17" t="n">
        <x:f>MIN(AB67+AC67,AD$5)</x:f>
        <x:v>0</x:v>
      </x:c>
      <x:c r="AE67" s="17" t="n">
        <x:f>MIN(MAX(0,AB67+AC67-AD67),MAX(0,$I67-SUM(M67,S67,Y67)))</x:f>
        <x:v>0</x:v>
      </x:c>
      <x:c r="AF67" s="17" t="n">
        <x:f>SUM(AD67,AE67)</x:f>
        <x:v>0</x:v>
      </x:c>
      <x:c r="AG67" s="17" t="n">
        <x:f>MAX(0,AB67+AC67-AF67)</x:f>
        <x:v>0</x:v>
      </x:c>
      <x:c r="AH67" s="17" t="n">
        <x:f>AM66</x:f>
        <x:v>0</x:v>
      </x:c>
      <x:c r="AI67" s="17" t="n">
        <x:f>AH67*AI$5/12</x:f>
        <x:v>0</x:v>
      </x:c>
      <x:c r="AJ67" s="17" t="n">
        <x:f>MIN(AH67+AI67,AJ$5)</x:f>
        <x:v>0</x:v>
      </x:c>
      <x:c r="AK67" s="17" t="n">
        <x:f>MIN(MAX(0,AH67+AI67-AJ67),MAX(0,$I67-SUM(M67,S67,Y67,AE67)))</x:f>
        <x:v>0</x:v>
      </x:c>
      <x:c r="AL67" s="17" t="n">
        <x:f>SUM(AJ67,AK67)</x:f>
        <x:v>0</x:v>
      </x:c>
      <x:c r="AM67" s="17" t="n">
        <x:f>MAX(0,AH67+AI67-AL67)</x:f>
        <x:v>0</x:v>
      </x:c>
      <x:c r="AN67" s="17" t="n">
        <x:f>AS66</x:f>
        <x:v>0</x:v>
      </x:c>
      <x:c r="AO67" s="17" t="n">
        <x:f>AN67*AO$5/12</x:f>
        <x:v>0</x:v>
      </x:c>
      <x:c r="AP67" s="17" t="n">
        <x:f>MIN(AN67+AO67,AP$5)</x:f>
        <x:v>0</x:v>
      </x:c>
      <x:c r="AQ67" s="17" t="n">
        <x:f>MIN(MAX(0,AN67+AO67-AP67),MAX(0,$I67-SUM(M67,S67,Y67,AE67,AK67)))</x:f>
        <x:v>0</x:v>
      </x:c>
      <x:c r="AR67" s="17" t="n">
        <x:f>SUM(AP67,AQ67)</x:f>
        <x:v>0</x:v>
      </x:c>
      <x:c r="AS67" s="17" t="n">
        <x:f>MAX(0,AN67+AO67-AR67)</x:f>
        <x:v>0</x:v>
      </x:c>
    </x:row>
    <x:row r="68" ht="24" customHeight="1">
      <x:c r="A68" s="2" t="n">
        <x:f>59</x:f>
        <x:v>59</x:v>
      </x:c>
      <x:c r="B68" s="17" t="n">
        <x:f>'Monthly budget'!C66</x:f>
        <x:v>115</x:v>
      </x:c>
      <x:c r="C68" s="17" t="n">
        <x:f>'Monthly budget'!D66</x:f>
        <x:v>300</x:v>
      </x:c>
      <x:c r="D68" s="17" t="n">
        <x:f>SUM(J68,P68,V68,AB68,AH68,AN68)</x:f>
        <x:v>0</x:v>
      </x:c>
      <x:c r="E68" s="17" t="n">
        <x:f>SUM(K68,Q68,W68,AC68,AI68,AO68)</x:f>
        <x:v>0</x:v>
      </x:c>
      <x:c r="F68" s="17" t="n">
        <x:f>SUM(N68,T68,Z68,AF68,AL68,AR68)</x:f>
        <x:v>0</x:v>
      </x:c>
      <x:c r="G68" s="17" t="n">
        <x:f>SUM(O68,U68,AA68,AG68,AM68,AS68)</x:f>
        <x:v>0</x:v>
      </x:c>
      <x:c r="H68" s="17" t="n">
        <x:f>SUM($E$10:E68)</x:f>
        <x:v>1655.9545496698943</x:v>
      </x:c>
      <x:c r="I68" s="17" t="n">
        <x:f>MAX(0,C68-SUM(L68,R68,X68,AD68,AJ68,AP68))</x:f>
        <x:v>300</x:v>
      </x:c>
      <x:c r="J68" s="17" t="n">
        <x:f>O67</x:f>
        <x:v>0</x:v>
      </x:c>
      <x:c r="K68" s="17" t="n">
        <x:f>J68*K$5/12</x:f>
        <x:v>0</x:v>
      </x:c>
      <x:c r="L68" s="17" t="n">
        <x:f>MIN(J68+K68,L$5)</x:f>
        <x:v>0</x:v>
      </x:c>
      <x:c r="M68" s="17" t="n">
        <x:f>MIN(MAX(0,J68+K68-L68),MAX(0,$I68-0))</x:f>
        <x:v>0</x:v>
      </x:c>
      <x:c r="N68" s="17" t="n">
        <x:f>SUM(L68,M68)</x:f>
        <x:v>0</x:v>
      </x:c>
      <x:c r="O68" s="17" t="n">
        <x:f>MAX(0,J68+K68-N68)</x:f>
        <x:v>0</x:v>
      </x:c>
      <x:c r="P68" s="17" t="n">
        <x:f>U67</x:f>
        <x:v>0</x:v>
      </x:c>
      <x:c r="Q68" s="17" t="n">
        <x:f>P68*Q$5/12</x:f>
        <x:v>0</x:v>
      </x:c>
      <x:c r="R68" s="17" t="n">
        <x:f>MIN(P68+Q68,R$5)</x:f>
        <x:v>0</x:v>
      </x:c>
      <x:c r="S68" s="17" t="n">
        <x:f>MIN(MAX(0,P68+Q68-R68),MAX(0,$I68-SUM(M68)))</x:f>
        <x:v>0</x:v>
      </x:c>
      <x:c r="T68" s="17" t="n">
        <x:f>SUM(R68,S68)</x:f>
        <x:v>0</x:v>
      </x:c>
      <x:c r="U68" s="17" t="n">
        <x:f>MAX(0,P68+Q68-T68)</x:f>
        <x:v>0</x:v>
      </x:c>
      <x:c r="V68" s="17" t="n">
        <x:f>AA67</x:f>
        <x:v>0</x:v>
      </x:c>
      <x:c r="W68" s="17" t="n">
        <x:f>V68*W$5/12</x:f>
        <x:v>0</x:v>
      </x:c>
      <x:c r="X68" s="17" t="n">
        <x:f>MIN(V68+W68,X$5)</x:f>
        <x:v>0</x:v>
      </x:c>
      <x:c r="Y68" s="17" t="n">
        <x:f>MIN(MAX(0,V68+W68-X68),MAX(0,$I68-SUM(M68,S68)))</x:f>
        <x:v>0</x:v>
      </x:c>
      <x:c r="Z68" s="17" t="n">
        <x:f>SUM(X68,Y68)</x:f>
        <x:v>0</x:v>
      </x:c>
      <x:c r="AA68" s="17" t="n">
        <x:f>MAX(0,V68+W68-Z68)</x:f>
        <x:v>0</x:v>
      </x:c>
      <x:c r="AB68" s="17" t="n">
        <x:f>AG67</x:f>
        <x:v>0</x:v>
      </x:c>
      <x:c r="AC68" s="17" t="n">
        <x:f>AB68*AC$5/12</x:f>
        <x:v>0</x:v>
      </x:c>
      <x:c r="AD68" s="17" t="n">
        <x:f>MIN(AB68+AC68,AD$5)</x:f>
        <x:v>0</x:v>
      </x:c>
      <x:c r="AE68" s="17" t="n">
        <x:f>MIN(MAX(0,AB68+AC68-AD68),MAX(0,$I68-SUM(M68,S68,Y68)))</x:f>
        <x:v>0</x:v>
      </x:c>
      <x:c r="AF68" s="17" t="n">
        <x:f>SUM(AD68,AE68)</x:f>
        <x:v>0</x:v>
      </x:c>
      <x:c r="AG68" s="17" t="n">
        <x:f>MAX(0,AB68+AC68-AF68)</x:f>
        <x:v>0</x:v>
      </x:c>
      <x:c r="AH68" s="17" t="n">
        <x:f>AM67</x:f>
        <x:v>0</x:v>
      </x:c>
      <x:c r="AI68" s="17" t="n">
        <x:f>AH68*AI$5/12</x:f>
        <x:v>0</x:v>
      </x:c>
      <x:c r="AJ68" s="17" t="n">
        <x:f>MIN(AH68+AI68,AJ$5)</x:f>
        <x:v>0</x:v>
      </x:c>
      <x:c r="AK68" s="17" t="n">
        <x:f>MIN(MAX(0,AH68+AI68-AJ68),MAX(0,$I68-SUM(M68,S68,Y68,AE68)))</x:f>
        <x:v>0</x:v>
      </x:c>
      <x:c r="AL68" s="17" t="n">
        <x:f>SUM(AJ68,AK68)</x:f>
        <x:v>0</x:v>
      </x:c>
      <x:c r="AM68" s="17" t="n">
        <x:f>MAX(0,AH68+AI68-AL68)</x:f>
        <x:v>0</x:v>
      </x:c>
      <x:c r="AN68" s="17" t="n">
        <x:f>AS67</x:f>
        <x:v>0</x:v>
      </x:c>
      <x:c r="AO68" s="17" t="n">
        <x:f>AN68*AO$5/12</x:f>
        <x:v>0</x:v>
      </x:c>
      <x:c r="AP68" s="17" t="n">
        <x:f>MIN(AN68+AO68,AP$5)</x:f>
        <x:v>0</x:v>
      </x:c>
      <x:c r="AQ68" s="17" t="n">
        <x:f>MIN(MAX(0,AN68+AO68-AP68),MAX(0,$I68-SUM(M68,S68,Y68,AE68,AK68)))</x:f>
        <x:v>0</x:v>
      </x:c>
      <x:c r="AR68" s="17" t="n">
        <x:f>SUM(AP68,AQ68)</x:f>
        <x:v>0</x:v>
      </x:c>
      <x:c r="AS68" s="17" t="n">
        <x:f>MAX(0,AN68+AO68-AR68)</x:f>
        <x:v>0</x:v>
      </x:c>
    </x:row>
    <x:row r="69" ht="24" customHeight="1">
      <x:c r="A69" s="2" t="n">
        <x:f>60</x:f>
        <x:v>60</x:v>
      </x:c>
      <x:c r="B69" s="17" t="n">
        <x:f>'Monthly budget'!C67</x:f>
        <x:v>115</x:v>
      </x:c>
      <x:c r="C69" s="17" t="n">
        <x:f>'Monthly budget'!D67</x:f>
        <x:v>300</x:v>
      </x:c>
      <x:c r="D69" s="17" t="n">
        <x:f>SUM(J69,P69,V69,AB69,AH69,AN69)</x:f>
        <x:v>0</x:v>
      </x:c>
      <x:c r="E69" s="17" t="n">
        <x:f>SUM(K69,Q69,W69,AC69,AI69,AO69)</x:f>
        <x:v>0</x:v>
      </x:c>
      <x:c r="F69" s="17" t="n">
        <x:f>SUM(N69,T69,Z69,AF69,AL69,AR69)</x:f>
        <x:v>0</x:v>
      </x:c>
      <x:c r="G69" s="17" t="n">
        <x:f>SUM(O69,U69,AA69,AG69,AM69,AS69)</x:f>
        <x:v>0</x:v>
      </x:c>
      <x:c r="H69" s="17" t="n">
        <x:f>SUM($E$10:E69)</x:f>
        <x:v>1655.9545496698943</x:v>
      </x:c>
      <x:c r="I69" s="17" t="n">
        <x:f>MAX(0,C69-SUM(L69,R69,X69,AD69,AJ69,AP69))</x:f>
        <x:v>300</x:v>
      </x:c>
      <x:c r="J69" s="17" t="n">
        <x:f>O68</x:f>
        <x:v>0</x:v>
      </x:c>
      <x:c r="K69" s="17" t="n">
        <x:f>J69*K$5/12</x:f>
        <x:v>0</x:v>
      </x:c>
      <x:c r="L69" s="17" t="n">
        <x:f>MIN(J69+K69,L$5)</x:f>
        <x:v>0</x:v>
      </x:c>
      <x:c r="M69" s="17" t="n">
        <x:f>MIN(MAX(0,J69+K69-L69),MAX(0,$I69-0))</x:f>
        <x:v>0</x:v>
      </x:c>
      <x:c r="N69" s="17" t="n">
        <x:f>SUM(L69,M69)</x:f>
        <x:v>0</x:v>
      </x:c>
      <x:c r="O69" s="17" t="n">
        <x:f>MAX(0,J69+K69-N69)</x:f>
        <x:v>0</x:v>
      </x:c>
      <x:c r="P69" s="17" t="n">
        <x:f>U68</x:f>
        <x:v>0</x:v>
      </x:c>
      <x:c r="Q69" s="17" t="n">
        <x:f>P69*Q$5/12</x:f>
        <x:v>0</x:v>
      </x:c>
      <x:c r="R69" s="17" t="n">
        <x:f>MIN(P69+Q69,R$5)</x:f>
        <x:v>0</x:v>
      </x:c>
      <x:c r="S69" s="17" t="n">
        <x:f>MIN(MAX(0,P69+Q69-R69),MAX(0,$I69-SUM(M69)))</x:f>
        <x:v>0</x:v>
      </x:c>
      <x:c r="T69" s="17" t="n">
        <x:f>SUM(R69,S69)</x:f>
        <x:v>0</x:v>
      </x:c>
      <x:c r="U69" s="17" t="n">
        <x:f>MAX(0,P69+Q69-T69)</x:f>
        <x:v>0</x:v>
      </x:c>
      <x:c r="V69" s="17" t="n">
        <x:f>AA68</x:f>
        <x:v>0</x:v>
      </x:c>
      <x:c r="W69" s="17" t="n">
        <x:f>V69*W$5/12</x:f>
        <x:v>0</x:v>
      </x:c>
      <x:c r="X69" s="17" t="n">
        <x:f>MIN(V69+W69,X$5)</x:f>
        <x:v>0</x:v>
      </x:c>
      <x:c r="Y69" s="17" t="n">
        <x:f>MIN(MAX(0,V69+W69-X69),MAX(0,$I69-SUM(M69,S69)))</x:f>
        <x:v>0</x:v>
      </x:c>
      <x:c r="Z69" s="17" t="n">
        <x:f>SUM(X69,Y69)</x:f>
        <x:v>0</x:v>
      </x:c>
      <x:c r="AA69" s="17" t="n">
        <x:f>MAX(0,V69+W69-Z69)</x:f>
        <x:v>0</x:v>
      </x:c>
      <x:c r="AB69" s="17" t="n">
        <x:f>AG68</x:f>
        <x:v>0</x:v>
      </x:c>
      <x:c r="AC69" s="17" t="n">
        <x:f>AB69*AC$5/12</x:f>
        <x:v>0</x:v>
      </x:c>
      <x:c r="AD69" s="17" t="n">
        <x:f>MIN(AB69+AC69,AD$5)</x:f>
        <x:v>0</x:v>
      </x:c>
      <x:c r="AE69" s="17" t="n">
        <x:f>MIN(MAX(0,AB69+AC69-AD69),MAX(0,$I69-SUM(M69,S69,Y69)))</x:f>
        <x:v>0</x:v>
      </x:c>
      <x:c r="AF69" s="17" t="n">
        <x:f>SUM(AD69,AE69)</x:f>
        <x:v>0</x:v>
      </x:c>
      <x:c r="AG69" s="17" t="n">
        <x:f>MAX(0,AB69+AC69-AF69)</x:f>
        <x:v>0</x:v>
      </x:c>
      <x:c r="AH69" s="17" t="n">
        <x:f>AM68</x:f>
        <x:v>0</x:v>
      </x:c>
      <x:c r="AI69" s="17" t="n">
        <x:f>AH69*AI$5/12</x:f>
        <x:v>0</x:v>
      </x:c>
      <x:c r="AJ69" s="17" t="n">
        <x:f>MIN(AH69+AI69,AJ$5)</x:f>
        <x:v>0</x:v>
      </x:c>
      <x:c r="AK69" s="17" t="n">
        <x:f>MIN(MAX(0,AH69+AI69-AJ69),MAX(0,$I69-SUM(M69,S69,Y69,AE69)))</x:f>
        <x:v>0</x:v>
      </x:c>
      <x:c r="AL69" s="17" t="n">
        <x:f>SUM(AJ69,AK69)</x:f>
        <x:v>0</x:v>
      </x:c>
      <x:c r="AM69" s="17" t="n">
        <x:f>MAX(0,AH69+AI69-AL69)</x:f>
        <x:v>0</x:v>
      </x:c>
      <x:c r="AN69" s="17" t="n">
        <x:f>AS68</x:f>
        <x:v>0</x:v>
      </x:c>
      <x:c r="AO69" s="17" t="n">
        <x:f>AN69*AO$5/12</x:f>
        <x:v>0</x:v>
      </x:c>
      <x:c r="AP69" s="17" t="n">
        <x:f>MIN(AN69+AO69,AP$5)</x:f>
        <x:v>0</x:v>
      </x:c>
      <x:c r="AQ69" s="17" t="n">
        <x:f>MIN(MAX(0,AN69+AO69-AP69),MAX(0,$I69-SUM(M69,S69,Y69,AE69,AK69)))</x:f>
        <x:v>0</x:v>
      </x:c>
      <x:c r="AR69" s="17" t="n">
        <x:f>SUM(AP69,AQ69)</x:f>
        <x:v>0</x:v>
      </x:c>
      <x:c r="AS69" s="17" t="n">
        <x:f>MAX(0,AN69+AO69-AR69)</x:f>
        <x:v>0</x:v>
      </x:c>
    </x:row>
    <x:row r="70" ht="24" customHeight="1">
      <x:c r="A70" s="2" t="n">
        <x:f>61</x:f>
        <x:v>61</x:v>
      </x:c>
      <x:c r="B70" s="17" t="n">
        <x:f>'Monthly budget'!C68</x:f>
        <x:v>115</x:v>
      </x:c>
      <x:c r="C70" s="17" t="n">
        <x:f>'Monthly budget'!D68</x:f>
        <x:v>300</x:v>
      </x:c>
      <x:c r="D70" s="17" t="n">
        <x:f>SUM(J70,P70,V70,AB70,AH70,AN70)</x:f>
        <x:v>0</x:v>
      </x:c>
      <x:c r="E70" s="17" t="n">
        <x:f>SUM(K70,Q70,W70,AC70,AI70,AO70)</x:f>
        <x:v>0</x:v>
      </x:c>
      <x:c r="F70" s="17" t="n">
        <x:f>SUM(N70,T70,Z70,AF70,AL70,AR70)</x:f>
        <x:v>0</x:v>
      </x:c>
      <x:c r="G70" s="17" t="n">
        <x:f>SUM(O70,U70,AA70,AG70,AM70,AS70)</x:f>
        <x:v>0</x:v>
      </x:c>
      <x:c r="H70" s="17" t="n">
        <x:f>SUM($E$10:E70)</x:f>
        <x:v>1655.9545496698943</x:v>
      </x:c>
      <x:c r="I70" s="17" t="n">
        <x:f>MAX(0,C70-SUM(L70,R70,X70,AD70,AJ70,AP70))</x:f>
        <x:v>300</x:v>
      </x:c>
      <x:c r="J70" s="17" t="n">
        <x:f>O69</x:f>
        <x:v>0</x:v>
      </x:c>
      <x:c r="K70" s="17" t="n">
        <x:f>J70*K$5/12</x:f>
        <x:v>0</x:v>
      </x:c>
      <x:c r="L70" s="17" t="n">
        <x:f>MIN(J70+K70,L$5)</x:f>
        <x:v>0</x:v>
      </x:c>
      <x:c r="M70" s="17" t="n">
        <x:f>MIN(MAX(0,J70+K70-L70),MAX(0,$I70-0))</x:f>
        <x:v>0</x:v>
      </x:c>
      <x:c r="N70" s="17" t="n">
        <x:f>SUM(L70,M70)</x:f>
        <x:v>0</x:v>
      </x:c>
      <x:c r="O70" s="17" t="n">
        <x:f>MAX(0,J70+K70-N70)</x:f>
        <x:v>0</x:v>
      </x:c>
      <x:c r="P70" s="17" t="n">
        <x:f>U69</x:f>
        <x:v>0</x:v>
      </x:c>
      <x:c r="Q70" s="17" t="n">
        <x:f>P70*Q$5/12</x:f>
        <x:v>0</x:v>
      </x:c>
      <x:c r="R70" s="17" t="n">
        <x:f>MIN(P70+Q70,R$5)</x:f>
        <x:v>0</x:v>
      </x:c>
      <x:c r="S70" s="17" t="n">
        <x:f>MIN(MAX(0,P70+Q70-R70),MAX(0,$I70-SUM(M70)))</x:f>
        <x:v>0</x:v>
      </x:c>
      <x:c r="T70" s="17" t="n">
        <x:f>SUM(R70,S70)</x:f>
        <x:v>0</x:v>
      </x:c>
      <x:c r="U70" s="17" t="n">
        <x:f>MAX(0,P70+Q70-T70)</x:f>
        <x:v>0</x:v>
      </x:c>
      <x:c r="V70" s="17" t="n">
        <x:f>AA69</x:f>
        <x:v>0</x:v>
      </x:c>
      <x:c r="W70" s="17" t="n">
        <x:f>V70*W$5/12</x:f>
        <x:v>0</x:v>
      </x:c>
      <x:c r="X70" s="17" t="n">
        <x:f>MIN(V70+W70,X$5)</x:f>
        <x:v>0</x:v>
      </x:c>
      <x:c r="Y70" s="17" t="n">
        <x:f>MIN(MAX(0,V70+W70-X70),MAX(0,$I70-SUM(M70,S70)))</x:f>
        <x:v>0</x:v>
      </x:c>
      <x:c r="Z70" s="17" t="n">
        <x:f>SUM(X70,Y70)</x:f>
        <x:v>0</x:v>
      </x:c>
      <x:c r="AA70" s="17" t="n">
        <x:f>MAX(0,V70+W70-Z70)</x:f>
        <x:v>0</x:v>
      </x:c>
      <x:c r="AB70" s="17" t="n">
        <x:f>AG69</x:f>
        <x:v>0</x:v>
      </x:c>
      <x:c r="AC70" s="17" t="n">
        <x:f>AB70*AC$5/12</x:f>
        <x:v>0</x:v>
      </x:c>
      <x:c r="AD70" s="17" t="n">
        <x:f>MIN(AB70+AC70,AD$5)</x:f>
        <x:v>0</x:v>
      </x:c>
      <x:c r="AE70" s="17" t="n">
        <x:f>MIN(MAX(0,AB70+AC70-AD70),MAX(0,$I70-SUM(M70,S70,Y70)))</x:f>
        <x:v>0</x:v>
      </x:c>
      <x:c r="AF70" s="17" t="n">
        <x:f>SUM(AD70,AE70)</x:f>
        <x:v>0</x:v>
      </x:c>
      <x:c r="AG70" s="17" t="n">
        <x:f>MAX(0,AB70+AC70-AF70)</x:f>
        <x:v>0</x:v>
      </x:c>
      <x:c r="AH70" s="17" t="n">
        <x:f>AM69</x:f>
        <x:v>0</x:v>
      </x:c>
      <x:c r="AI70" s="17" t="n">
        <x:f>AH70*AI$5/12</x:f>
        <x:v>0</x:v>
      </x:c>
      <x:c r="AJ70" s="17" t="n">
        <x:f>MIN(AH70+AI70,AJ$5)</x:f>
        <x:v>0</x:v>
      </x:c>
      <x:c r="AK70" s="17" t="n">
        <x:f>MIN(MAX(0,AH70+AI70-AJ70),MAX(0,$I70-SUM(M70,S70,Y70,AE70)))</x:f>
        <x:v>0</x:v>
      </x:c>
      <x:c r="AL70" s="17" t="n">
        <x:f>SUM(AJ70,AK70)</x:f>
        <x:v>0</x:v>
      </x:c>
      <x:c r="AM70" s="17" t="n">
        <x:f>MAX(0,AH70+AI70-AL70)</x:f>
        <x:v>0</x:v>
      </x:c>
      <x:c r="AN70" s="17" t="n">
        <x:f>AS69</x:f>
        <x:v>0</x:v>
      </x:c>
      <x:c r="AO70" s="17" t="n">
        <x:f>AN70*AO$5/12</x:f>
        <x:v>0</x:v>
      </x:c>
      <x:c r="AP70" s="17" t="n">
        <x:f>MIN(AN70+AO70,AP$5)</x:f>
        <x:v>0</x:v>
      </x:c>
      <x:c r="AQ70" s="17" t="n">
        <x:f>MIN(MAX(0,AN70+AO70-AP70),MAX(0,$I70-SUM(M70,S70,Y70,AE70,AK70)))</x:f>
        <x:v>0</x:v>
      </x:c>
      <x:c r="AR70" s="17" t="n">
        <x:f>SUM(AP70,AQ70)</x:f>
        <x:v>0</x:v>
      </x:c>
      <x:c r="AS70" s="17" t="n">
        <x:f>MAX(0,AN70+AO70-AR70)</x:f>
        <x:v>0</x:v>
      </x:c>
    </x:row>
    <x:row r="71" ht="24" customHeight="1">
      <x:c r="A71" s="2" t="n">
        <x:f>62</x:f>
        <x:v>62</x:v>
      </x:c>
      <x:c r="B71" s="17" t="n">
        <x:f>'Monthly budget'!C69</x:f>
        <x:v>115</x:v>
      </x:c>
      <x:c r="C71" s="17" t="n">
        <x:f>'Monthly budget'!D69</x:f>
        <x:v>300</x:v>
      </x:c>
      <x:c r="D71" s="17" t="n">
        <x:f>SUM(J71,P71,V71,AB71,AH71,AN71)</x:f>
        <x:v>0</x:v>
      </x:c>
      <x:c r="E71" s="17" t="n">
        <x:f>SUM(K71,Q71,W71,AC71,AI71,AO71)</x:f>
        <x:v>0</x:v>
      </x:c>
      <x:c r="F71" s="17" t="n">
        <x:f>SUM(N71,T71,Z71,AF71,AL71,AR71)</x:f>
        <x:v>0</x:v>
      </x:c>
      <x:c r="G71" s="17" t="n">
        <x:f>SUM(O71,U71,AA71,AG71,AM71,AS71)</x:f>
        <x:v>0</x:v>
      </x:c>
      <x:c r="H71" s="17" t="n">
        <x:f>SUM($E$10:E71)</x:f>
        <x:v>1655.9545496698943</x:v>
      </x:c>
      <x:c r="I71" s="17" t="n">
        <x:f>MAX(0,C71-SUM(L71,R71,X71,AD71,AJ71,AP71))</x:f>
        <x:v>300</x:v>
      </x:c>
      <x:c r="J71" s="17" t="n">
        <x:f>O70</x:f>
        <x:v>0</x:v>
      </x:c>
      <x:c r="K71" s="17" t="n">
        <x:f>J71*K$5/12</x:f>
        <x:v>0</x:v>
      </x:c>
      <x:c r="L71" s="17" t="n">
        <x:f>MIN(J71+K71,L$5)</x:f>
        <x:v>0</x:v>
      </x:c>
      <x:c r="M71" s="17" t="n">
        <x:f>MIN(MAX(0,J71+K71-L71),MAX(0,$I71-0))</x:f>
        <x:v>0</x:v>
      </x:c>
      <x:c r="N71" s="17" t="n">
        <x:f>SUM(L71,M71)</x:f>
        <x:v>0</x:v>
      </x:c>
      <x:c r="O71" s="17" t="n">
        <x:f>MAX(0,J71+K71-N71)</x:f>
        <x:v>0</x:v>
      </x:c>
      <x:c r="P71" s="17" t="n">
        <x:f>U70</x:f>
        <x:v>0</x:v>
      </x:c>
      <x:c r="Q71" s="17" t="n">
        <x:f>P71*Q$5/12</x:f>
        <x:v>0</x:v>
      </x:c>
      <x:c r="R71" s="17" t="n">
        <x:f>MIN(P71+Q71,R$5)</x:f>
        <x:v>0</x:v>
      </x:c>
      <x:c r="S71" s="17" t="n">
        <x:f>MIN(MAX(0,P71+Q71-R71),MAX(0,$I71-SUM(M71)))</x:f>
        <x:v>0</x:v>
      </x:c>
      <x:c r="T71" s="17" t="n">
        <x:f>SUM(R71,S71)</x:f>
        <x:v>0</x:v>
      </x:c>
      <x:c r="U71" s="17" t="n">
        <x:f>MAX(0,P71+Q71-T71)</x:f>
        <x:v>0</x:v>
      </x:c>
      <x:c r="V71" s="17" t="n">
        <x:f>AA70</x:f>
        <x:v>0</x:v>
      </x:c>
      <x:c r="W71" s="17" t="n">
        <x:f>V71*W$5/12</x:f>
        <x:v>0</x:v>
      </x:c>
      <x:c r="X71" s="17" t="n">
        <x:f>MIN(V71+W71,X$5)</x:f>
        <x:v>0</x:v>
      </x:c>
      <x:c r="Y71" s="17" t="n">
        <x:f>MIN(MAX(0,V71+W71-X71),MAX(0,$I71-SUM(M71,S71)))</x:f>
        <x:v>0</x:v>
      </x:c>
      <x:c r="Z71" s="17" t="n">
        <x:f>SUM(X71,Y71)</x:f>
        <x:v>0</x:v>
      </x:c>
      <x:c r="AA71" s="17" t="n">
        <x:f>MAX(0,V71+W71-Z71)</x:f>
        <x:v>0</x:v>
      </x:c>
      <x:c r="AB71" s="17" t="n">
        <x:f>AG70</x:f>
        <x:v>0</x:v>
      </x:c>
      <x:c r="AC71" s="17" t="n">
        <x:f>AB71*AC$5/12</x:f>
        <x:v>0</x:v>
      </x:c>
      <x:c r="AD71" s="17" t="n">
        <x:f>MIN(AB71+AC71,AD$5)</x:f>
        <x:v>0</x:v>
      </x:c>
      <x:c r="AE71" s="17" t="n">
        <x:f>MIN(MAX(0,AB71+AC71-AD71),MAX(0,$I71-SUM(M71,S71,Y71)))</x:f>
        <x:v>0</x:v>
      </x:c>
      <x:c r="AF71" s="17" t="n">
        <x:f>SUM(AD71,AE71)</x:f>
        <x:v>0</x:v>
      </x:c>
      <x:c r="AG71" s="17" t="n">
        <x:f>MAX(0,AB71+AC71-AF71)</x:f>
        <x:v>0</x:v>
      </x:c>
      <x:c r="AH71" s="17" t="n">
        <x:f>AM70</x:f>
        <x:v>0</x:v>
      </x:c>
      <x:c r="AI71" s="17" t="n">
        <x:f>AH71*AI$5/12</x:f>
        <x:v>0</x:v>
      </x:c>
      <x:c r="AJ71" s="17" t="n">
        <x:f>MIN(AH71+AI71,AJ$5)</x:f>
        <x:v>0</x:v>
      </x:c>
      <x:c r="AK71" s="17" t="n">
        <x:f>MIN(MAX(0,AH71+AI71-AJ71),MAX(0,$I71-SUM(M71,S71,Y71,AE71)))</x:f>
        <x:v>0</x:v>
      </x:c>
      <x:c r="AL71" s="17" t="n">
        <x:f>SUM(AJ71,AK71)</x:f>
        <x:v>0</x:v>
      </x:c>
      <x:c r="AM71" s="17" t="n">
        <x:f>MAX(0,AH71+AI71-AL71)</x:f>
        <x:v>0</x:v>
      </x:c>
      <x:c r="AN71" s="17" t="n">
        <x:f>AS70</x:f>
        <x:v>0</x:v>
      </x:c>
      <x:c r="AO71" s="17" t="n">
        <x:f>AN71*AO$5/12</x:f>
        <x:v>0</x:v>
      </x:c>
      <x:c r="AP71" s="17" t="n">
        <x:f>MIN(AN71+AO71,AP$5)</x:f>
        <x:v>0</x:v>
      </x:c>
      <x:c r="AQ71" s="17" t="n">
        <x:f>MIN(MAX(0,AN71+AO71-AP71),MAX(0,$I71-SUM(M71,S71,Y71,AE71,AK71)))</x:f>
        <x:v>0</x:v>
      </x:c>
      <x:c r="AR71" s="17" t="n">
        <x:f>SUM(AP71,AQ71)</x:f>
        <x:v>0</x:v>
      </x:c>
      <x:c r="AS71" s="17" t="n">
        <x:f>MAX(0,AN71+AO71-AR71)</x:f>
        <x:v>0</x:v>
      </x:c>
    </x:row>
    <x:row r="72" ht="24" customHeight="1">
      <x:c r="A72" s="2" t="n">
        <x:f>63</x:f>
        <x:v>63</x:v>
      </x:c>
      <x:c r="B72" s="17" t="n">
        <x:f>'Monthly budget'!C70</x:f>
        <x:v>115</x:v>
      </x:c>
      <x:c r="C72" s="17" t="n">
        <x:f>'Monthly budget'!D70</x:f>
        <x:v>300</x:v>
      </x:c>
      <x:c r="D72" s="17" t="n">
        <x:f>SUM(J72,P72,V72,AB72,AH72,AN72)</x:f>
        <x:v>0</x:v>
      </x:c>
      <x:c r="E72" s="17" t="n">
        <x:f>SUM(K72,Q72,W72,AC72,AI72,AO72)</x:f>
        <x:v>0</x:v>
      </x:c>
      <x:c r="F72" s="17" t="n">
        <x:f>SUM(N72,T72,Z72,AF72,AL72,AR72)</x:f>
        <x:v>0</x:v>
      </x:c>
      <x:c r="G72" s="17" t="n">
        <x:f>SUM(O72,U72,AA72,AG72,AM72,AS72)</x:f>
        <x:v>0</x:v>
      </x:c>
      <x:c r="H72" s="17" t="n">
        <x:f>SUM($E$10:E72)</x:f>
        <x:v>1655.9545496698943</x:v>
      </x:c>
      <x:c r="I72" s="17" t="n">
        <x:f>MAX(0,C72-SUM(L72,R72,X72,AD72,AJ72,AP72))</x:f>
        <x:v>300</x:v>
      </x:c>
      <x:c r="J72" s="17" t="n">
        <x:f>O71</x:f>
        <x:v>0</x:v>
      </x:c>
      <x:c r="K72" s="17" t="n">
        <x:f>J72*K$5/12</x:f>
        <x:v>0</x:v>
      </x:c>
      <x:c r="L72" s="17" t="n">
        <x:f>MIN(J72+K72,L$5)</x:f>
        <x:v>0</x:v>
      </x:c>
      <x:c r="M72" s="17" t="n">
        <x:f>MIN(MAX(0,J72+K72-L72),MAX(0,$I72-0))</x:f>
        <x:v>0</x:v>
      </x:c>
      <x:c r="N72" s="17" t="n">
        <x:f>SUM(L72,M72)</x:f>
        <x:v>0</x:v>
      </x:c>
      <x:c r="O72" s="17" t="n">
        <x:f>MAX(0,J72+K72-N72)</x:f>
        <x:v>0</x:v>
      </x:c>
      <x:c r="P72" s="17" t="n">
        <x:f>U71</x:f>
        <x:v>0</x:v>
      </x:c>
      <x:c r="Q72" s="17" t="n">
        <x:f>P72*Q$5/12</x:f>
        <x:v>0</x:v>
      </x:c>
      <x:c r="R72" s="17" t="n">
        <x:f>MIN(P72+Q72,R$5)</x:f>
        <x:v>0</x:v>
      </x:c>
      <x:c r="S72" s="17" t="n">
        <x:f>MIN(MAX(0,P72+Q72-R72),MAX(0,$I72-SUM(M72)))</x:f>
        <x:v>0</x:v>
      </x:c>
      <x:c r="T72" s="17" t="n">
        <x:f>SUM(R72,S72)</x:f>
        <x:v>0</x:v>
      </x:c>
      <x:c r="U72" s="17" t="n">
        <x:f>MAX(0,P72+Q72-T72)</x:f>
        <x:v>0</x:v>
      </x:c>
      <x:c r="V72" s="17" t="n">
        <x:f>AA71</x:f>
        <x:v>0</x:v>
      </x:c>
      <x:c r="W72" s="17" t="n">
        <x:f>V72*W$5/12</x:f>
        <x:v>0</x:v>
      </x:c>
      <x:c r="X72" s="17" t="n">
        <x:f>MIN(V72+W72,X$5)</x:f>
        <x:v>0</x:v>
      </x:c>
      <x:c r="Y72" s="17" t="n">
        <x:f>MIN(MAX(0,V72+W72-X72),MAX(0,$I72-SUM(M72,S72)))</x:f>
        <x:v>0</x:v>
      </x:c>
      <x:c r="Z72" s="17" t="n">
        <x:f>SUM(X72,Y72)</x:f>
        <x:v>0</x:v>
      </x:c>
      <x:c r="AA72" s="17" t="n">
        <x:f>MAX(0,V72+W72-Z72)</x:f>
        <x:v>0</x:v>
      </x:c>
      <x:c r="AB72" s="17" t="n">
        <x:f>AG71</x:f>
        <x:v>0</x:v>
      </x:c>
      <x:c r="AC72" s="17" t="n">
        <x:f>AB72*AC$5/12</x:f>
        <x:v>0</x:v>
      </x:c>
      <x:c r="AD72" s="17" t="n">
        <x:f>MIN(AB72+AC72,AD$5)</x:f>
        <x:v>0</x:v>
      </x:c>
      <x:c r="AE72" s="17" t="n">
        <x:f>MIN(MAX(0,AB72+AC72-AD72),MAX(0,$I72-SUM(M72,S72,Y72)))</x:f>
        <x:v>0</x:v>
      </x:c>
      <x:c r="AF72" s="17" t="n">
        <x:f>SUM(AD72,AE72)</x:f>
        <x:v>0</x:v>
      </x:c>
      <x:c r="AG72" s="17" t="n">
        <x:f>MAX(0,AB72+AC72-AF72)</x:f>
        <x:v>0</x:v>
      </x:c>
      <x:c r="AH72" s="17" t="n">
        <x:f>AM71</x:f>
        <x:v>0</x:v>
      </x:c>
      <x:c r="AI72" s="17" t="n">
        <x:f>AH72*AI$5/12</x:f>
        <x:v>0</x:v>
      </x:c>
      <x:c r="AJ72" s="17" t="n">
        <x:f>MIN(AH72+AI72,AJ$5)</x:f>
        <x:v>0</x:v>
      </x:c>
      <x:c r="AK72" s="17" t="n">
        <x:f>MIN(MAX(0,AH72+AI72-AJ72),MAX(0,$I72-SUM(M72,S72,Y72,AE72)))</x:f>
        <x:v>0</x:v>
      </x:c>
      <x:c r="AL72" s="17" t="n">
        <x:f>SUM(AJ72,AK72)</x:f>
        <x:v>0</x:v>
      </x:c>
      <x:c r="AM72" s="17" t="n">
        <x:f>MAX(0,AH72+AI72-AL72)</x:f>
        <x:v>0</x:v>
      </x:c>
      <x:c r="AN72" s="17" t="n">
        <x:f>AS71</x:f>
        <x:v>0</x:v>
      </x:c>
      <x:c r="AO72" s="17" t="n">
        <x:f>AN72*AO$5/12</x:f>
        <x:v>0</x:v>
      </x:c>
      <x:c r="AP72" s="17" t="n">
        <x:f>MIN(AN72+AO72,AP$5)</x:f>
        <x:v>0</x:v>
      </x:c>
      <x:c r="AQ72" s="17" t="n">
        <x:f>MIN(MAX(0,AN72+AO72-AP72),MAX(0,$I72-SUM(M72,S72,Y72,AE72,AK72)))</x:f>
        <x:v>0</x:v>
      </x:c>
      <x:c r="AR72" s="17" t="n">
        <x:f>SUM(AP72,AQ72)</x:f>
        <x:v>0</x:v>
      </x:c>
      <x:c r="AS72" s="17" t="n">
        <x:f>MAX(0,AN72+AO72-AR72)</x:f>
        <x:v>0</x:v>
      </x:c>
    </x:row>
    <x:row r="73" ht="24" customHeight="1">
      <x:c r="A73" s="2" t="n">
        <x:f>64</x:f>
        <x:v>64</x:v>
      </x:c>
      <x:c r="B73" s="17" t="n">
        <x:f>'Monthly budget'!C71</x:f>
        <x:v>115</x:v>
      </x:c>
      <x:c r="C73" s="17" t="n">
        <x:f>'Monthly budget'!D71</x:f>
        <x:v>300</x:v>
      </x:c>
      <x:c r="D73" s="17" t="n">
        <x:f>SUM(J73,P73,V73,AB73,AH73,AN73)</x:f>
        <x:v>0</x:v>
      </x:c>
      <x:c r="E73" s="17" t="n">
        <x:f>SUM(K73,Q73,W73,AC73,AI73,AO73)</x:f>
        <x:v>0</x:v>
      </x:c>
      <x:c r="F73" s="17" t="n">
        <x:f>SUM(N73,T73,Z73,AF73,AL73,AR73)</x:f>
        <x:v>0</x:v>
      </x:c>
      <x:c r="G73" s="17" t="n">
        <x:f>SUM(O73,U73,AA73,AG73,AM73,AS73)</x:f>
        <x:v>0</x:v>
      </x:c>
      <x:c r="H73" s="17" t="n">
        <x:f>SUM($E$10:E73)</x:f>
        <x:v>1655.9545496698943</x:v>
      </x:c>
      <x:c r="I73" s="17" t="n">
        <x:f>MAX(0,C73-SUM(L73,R73,X73,AD73,AJ73,AP73))</x:f>
        <x:v>300</x:v>
      </x:c>
      <x:c r="J73" s="17" t="n">
        <x:f>O72</x:f>
        <x:v>0</x:v>
      </x:c>
      <x:c r="K73" s="17" t="n">
        <x:f>J73*K$5/12</x:f>
        <x:v>0</x:v>
      </x:c>
      <x:c r="L73" s="17" t="n">
        <x:f>MIN(J73+K73,L$5)</x:f>
        <x:v>0</x:v>
      </x:c>
      <x:c r="M73" s="17" t="n">
        <x:f>MIN(MAX(0,J73+K73-L73),MAX(0,$I73-0))</x:f>
        <x:v>0</x:v>
      </x:c>
      <x:c r="N73" s="17" t="n">
        <x:f>SUM(L73,M73)</x:f>
        <x:v>0</x:v>
      </x:c>
      <x:c r="O73" s="17" t="n">
        <x:f>MAX(0,J73+K73-N73)</x:f>
        <x:v>0</x:v>
      </x:c>
      <x:c r="P73" s="17" t="n">
        <x:f>U72</x:f>
        <x:v>0</x:v>
      </x:c>
      <x:c r="Q73" s="17" t="n">
        <x:f>P73*Q$5/12</x:f>
        <x:v>0</x:v>
      </x:c>
      <x:c r="R73" s="17" t="n">
        <x:f>MIN(P73+Q73,R$5)</x:f>
        <x:v>0</x:v>
      </x:c>
      <x:c r="S73" s="17" t="n">
        <x:f>MIN(MAX(0,P73+Q73-R73),MAX(0,$I73-SUM(M73)))</x:f>
        <x:v>0</x:v>
      </x:c>
      <x:c r="T73" s="17" t="n">
        <x:f>SUM(R73,S73)</x:f>
        <x:v>0</x:v>
      </x:c>
      <x:c r="U73" s="17" t="n">
        <x:f>MAX(0,P73+Q73-T73)</x:f>
        <x:v>0</x:v>
      </x:c>
      <x:c r="V73" s="17" t="n">
        <x:f>AA72</x:f>
        <x:v>0</x:v>
      </x:c>
      <x:c r="W73" s="17" t="n">
        <x:f>V73*W$5/12</x:f>
        <x:v>0</x:v>
      </x:c>
      <x:c r="X73" s="17" t="n">
        <x:f>MIN(V73+W73,X$5)</x:f>
        <x:v>0</x:v>
      </x:c>
      <x:c r="Y73" s="17" t="n">
        <x:f>MIN(MAX(0,V73+W73-X73),MAX(0,$I73-SUM(M73,S73)))</x:f>
        <x:v>0</x:v>
      </x:c>
      <x:c r="Z73" s="17" t="n">
        <x:f>SUM(X73,Y73)</x:f>
        <x:v>0</x:v>
      </x:c>
      <x:c r="AA73" s="17" t="n">
        <x:f>MAX(0,V73+W73-Z73)</x:f>
        <x:v>0</x:v>
      </x:c>
      <x:c r="AB73" s="17" t="n">
        <x:f>AG72</x:f>
        <x:v>0</x:v>
      </x:c>
      <x:c r="AC73" s="17" t="n">
        <x:f>AB73*AC$5/12</x:f>
        <x:v>0</x:v>
      </x:c>
      <x:c r="AD73" s="17" t="n">
        <x:f>MIN(AB73+AC73,AD$5)</x:f>
        <x:v>0</x:v>
      </x:c>
      <x:c r="AE73" s="17" t="n">
        <x:f>MIN(MAX(0,AB73+AC73-AD73),MAX(0,$I73-SUM(M73,S73,Y73)))</x:f>
        <x:v>0</x:v>
      </x:c>
      <x:c r="AF73" s="17" t="n">
        <x:f>SUM(AD73,AE73)</x:f>
        <x:v>0</x:v>
      </x:c>
      <x:c r="AG73" s="17" t="n">
        <x:f>MAX(0,AB73+AC73-AF73)</x:f>
        <x:v>0</x:v>
      </x:c>
      <x:c r="AH73" s="17" t="n">
        <x:f>AM72</x:f>
        <x:v>0</x:v>
      </x:c>
      <x:c r="AI73" s="17" t="n">
        <x:f>AH73*AI$5/12</x:f>
        <x:v>0</x:v>
      </x:c>
      <x:c r="AJ73" s="17" t="n">
        <x:f>MIN(AH73+AI73,AJ$5)</x:f>
        <x:v>0</x:v>
      </x:c>
      <x:c r="AK73" s="17" t="n">
        <x:f>MIN(MAX(0,AH73+AI73-AJ73),MAX(0,$I73-SUM(M73,S73,Y73,AE73)))</x:f>
        <x:v>0</x:v>
      </x:c>
      <x:c r="AL73" s="17" t="n">
        <x:f>SUM(AJ73,AK73)</x:f>
        <x:v>0</x:v>
      </x:c>
      <x:c r="AM73" s="17" t="n">
        <x:f>MAX(0,AH73+AI73-AL73)</x:f>
        <x:v>0</x:v>
      </x:c>
      <x:c r="AN73" s="17" t="n">
        <x:f>AS72</x:f>
        <x:v>0</x:v>
      </x:c>
      <x:c r="AO73" s="17" t="n">
        <x:f>AN73*AO$5/12</x:f>
        <x:v>0</x:v>
      </x:c>
      <x:c r="AP73" s="17" t="n">
        <x:f>MIN(AN73+AO73,AP$5)</x:f>
        <x:v>0</x:v>
      </x:c>
      <x:c r="AQ73" s="17" t="n">
        <x:f>MIN(MAX(0,AN73+AO73-AP73),MAX(0,$I73-SUM(M73,S73,Y73,AE73,AK73)))</x:f>
        <x:v>0</x:v>
      </x:c>
      <x:c r="AR73" s="17" t="n">
        <x:f>SUM(AP73,AQ73)</x:f>
        <x:v>0</x:v>
      </x:c>
      <x:c r="AS73" s="17" t="n">
        <x:f>MAX(0,AN73+AO73-AR73)</x:f>
        <x:v>0</x:v>
      </x:c>
    </x:row>
    <x:row r="74" ht="24" customHeight="1">
      <x:c r="A74" s="2" t="n">
        <x:f>65</x:f>
        <x:v>65</x:v>
      </x:c>
      <x:c r="B74" s="17" t="n">
        <x:f>'Monthly budget'!C72</x:f>
        <x:v>115</x:v>
      </x:c>
      <x:c r="C74" s="17" t="n">
        <x:f>'Monthly budget'!D72</x:f>
        <x:v>300</x:v>
      </x:c>
      <x:c r="D74" s="17" t="n">
        <x:f>SUM(J74,P74,V74,AB74,AH74,AN74)</x:f>
        <x:v>0</x:v>
      </x:c>
      <x:c r="E74" s="17" t="n">
        <x:f>SUM(K74,Q74,W74,AC74,AI74,AO74)</x:f>
        <x:v>0</x:v>
      </x:c>
      <x:c r="F74" s="17" t="n">
        <x:f>SUM(N74,T74,Z74,AF74,AL74,AR74)</x:f>
        <x:v>0</x:v>
      </x:c>
      <x:c r="G74" s="17" t="n">
        <x:f>SUM(O74,U74,AA74,AG74,AM74,AS74)</x:f>
        <x:v>0</x:v>
      </x:c>
      <x:c r="H74" s="17" t="n">
        <x:f>SUM($E$10:E74)</x:f>
        <x:v>1655.9545496698943</x:v>
      </x:c>
      <x:c r="I74" s="17" t="n">
        <x:f>MAX(0,C74-SUM(L74,R74,X74,AD74,AJ74,AP74))</x:f>
        <x:v>300</x:v>
      </x:c>
      <x:c r="J74" s="17" t="n">
        <x:f>O73</x:f>
        <x:v>0</x:v>
      </x:c>
      <x:c r="K74" s="17" t="n">
        <x:f>J74*K$5/12</x:f>
        <x:v>0</x:v>
      </x:c>
      <x:c r="L74" s="17" t="n">
        <x:f>MIN(J74+K74,L$5)</x:f>
        <x:v>0</x:v>
      </x:c>
      <x:c r="M74" s="17" t="n">
        <x:f>MIN(MAX(0,J74+K74-L74),MAX(0,$I74-0))</x:f>
        <x:v>0</x:v>
      </x:c>
      <x:c r="N74" s="17" t="n">
        <x:f>SUM(L74,M74)</x:f>
        <x:v>0</x:v>
      </x:c>
      <x:c r="O74" s="17" t="n">
        <x:f>MAX(0,J74+K74-N74)</x:f>
        <x:v>0</x:v>
      </x:c>
      <x:c r="P74" s="17" t="n">
        <x:f>U73</x:f>
        <x:v>0</x:v>
      </x:c>
      <x:c r="Q74" s="17" t="n">
        <x:f>P74*Q$5/12</x:f>
        <x:v>0</x:v>
      </x:c>
      <x:c r="R74" s="17" t="n">
        <x:f>MIN(P74+Q74,R$5)</x:f>
        <x:v>0</x:v>
      </x:c>
      <x:c r="S74" s="17" t="n">
        <x:f>MIN(MAX(0,P74+Q74-R74),MAX(0,$I74-SUM(M74)))</x:f>
        <x:v>0</x:v>
      </x:c>
      <x:c r="T74" s="17" t="n">
        <x:f>SUM(R74,S74)</x:f>
        <x:v>0</x:v>
      </x:c>
      <x:c r="U74" s="17" t="n">
        <x:f>MAX(0,P74+Q74-T74)</x:f>
        <x:v>0</x:v>
      </x:c>
      <x:c r="V74" s="17" t="n">
        <x:f>AA73</x:f>
        <x:v>0</x:v>
      </x:c>
      <x:c r="W74" s="17" t="n">
        <x:f>V74*W$5/12</x:f>
        <x:v>0</x:v>
      </x:c>
      <x:c r="X74" s="17" t="n">
        <x:f>MIN(V74+W74,X$5)</x:f>
        <x:v>0</x:v>
      </x:c>
      <x:c r="Y74" s="17" t="n">
        <x:f>MIN(MAX(0,V74+W74-X74),MAX(0,$I74-SUM(M74,S74)))</x:f>
        <x:v>0</x:v>
      </x:c>
      <x:c r="Z74" s="17" t="n">
        <x:f>SUM(X74,Y74)</x:f>
        <x:v>0</x:v>
      </x:c>
      <x:c r="AA74" s="17" t="n">
        <x:f>MAX(0,V74+W74-Z74)</x:f>
        <x:v>0</x:v>
      </x:c>
      <x:c r="AB74" s="17" t="n">
        <x:f>AG73</x:f>
        <x:v>0</x:v>
      </x:c>
      <x:c r="AC74" s="17" t="n">
        <x:f>AB74*AC$5/12</x:f>
        <x:v>0</x:v>
      </x:c>
      <x:c r="AD74" s="17" t="n">
        <x:f>MIN(AB74+AC74,AD$5)</x:f>
        <x:v>0</x:v>
      </x:c>
      <x:c r="AE74" s="17" t="n">
        <x:f>MIN(MAX(0,AB74+AC74-AD74),MAX(0,$I74-SUM(M74,S74,Y74)))</x:f>
        <x:v>0</x:v>
      </x:c>
      <x:c r="AF74" s="17" t="n">
        <x:f>SUM(AD74,AE74)</x:f>
        <x:v>0</x:v>
      </x:c>
      <x:c r="AG74" s="17" t="n">
        <x:f>MAX(0,AB74+AC74-AF74)</x:f>
        <x:v>0</x:v>
      </x:c>
      <x:c r="AH74" s="17" t="n">
        <x:f>AM73</x:f>
        <x:v>0</x:v>
      </x:c>
      <x:c r="AI74" s="17" t="n">
        <x:f>AH74*AI$5/12</x:f>
        <x:v>0</x:v>
      </x:c>
      <x:c r="AJ74" s="17" t="n">
        <x:f>MIN(AH74+AI74,AJ$5)</x:f>
        <x:v>0</x:v>
      </x:c>
      <x:c r="AK74" s="17" t="n">
        <x:f>MIN(MAX(0,AH74+AI74-AJ74),MAX(0,$I74-SUM(M74,S74,Y74,AE74)))</x:f>
        <x:v>0</x:v>
      </x:c>
      <x:c r="AL74" s="17" t="n">
        <x:f>SUM(AJ74,AK74)</x:f>
        <x:v>0</x:v>
      </x:c>
      <x:c r="AM74" s="17" t="n">
        <x:f>MAX(0,AH74+AI74-AL74)</x:f>
        <x:v>0</x:v>
      </x:c>
      <x:c r="AN74" s="17" t="n">
        <x:f>AS73</x:f>
        <x:v>0</x:v>
      </x:c>
      <x:c r="AO74" s="17" t="n">
        <x:f>AN74*AO$5/12</x:f>
        <x:v>0</x:v>
      </x:c>
      <x:c r="AP74" s="17" t="n">
        <x:f>MIN(AN74+AO74,AP$5)</x:f>
        <x:v>0</x:v>
      </x:c>
      <x:c r="AQ74" s="17" t="n">
        <x:f>MIN(MAX(0,AN74+AO74-AP74),MAX(0,$I74-SUM(M74,S74,Y74,AE74,AK74)))</x:f>
        <x:v>0</x:v>
      </x:c>
      <x:c r="AR74" s="17" t="n">
        <x:f>SUM(AP74,AQ74)</x:f>
        <x:v>0</x:v>
      </x:c>
      <x:c r="AS74" s="17" t="n">
        <x:f>MAX(0,AN74+AO74-AR74)</x:f>
        <x:v>0</x:v>
      </x:c>
    </x:row>
    <x:row r="75" ht="24" customHeight="1">
      <x:c r="A75" s="2" t="n">
        <x:f>66</x:f>
        <x:v>66</x:v>
      </x:c>
      <x:c r="B75" s="17" t="n">
        <x:f>'Monthly budget'!C73</x:f>
        <x:v>115</x:v>
      </x:c>
      <x:c r="C75" s="17" t="n">
        <x:f>'Monthly budget'!D73</x:f>
        <x:v>300</x:v>
      </x:c>
      <x:c r="D75" s="17" t="n">
        <x:f>SUM(J75,P75,V75,AB75,AH75,AN75)</x:f>
        <x:v>0</x:v>
      </x:c>
      <x:c r="E75" s="17" t="n">
        <x:f>SUM(K75,Q75,W75,AC75,AI75,AO75)</x:f>
        <x:v>0</x:v>
      </x:c>
      <x:c r="F75" s="17" t="n">
        <x:f>SUM(N75,T75,Z75,AF75,AL75,AR75)</x:f>
        <x:v>0</x:v>
      </x:c>
      <x:c r="G75" s="17" t="n">
        <x:f>SUM(O75,U75,AA75,AG75,AM75,AS75)</x:f>
        <x:v>0</x:v>
      </x:c>
      <x:c r="H75" s="17" t="n">
        <x:f>SUM($E$10:E75)</x:f>
        <x:v>1655.9545496698943</x:v>
      </x:c>
      <x:c r="I75" s="17" t="n">
        <x:f>MAX(0,C75-SUM(L75,R75,X75,AD75,AJ75,AP75))</x:f>
        <x:v>300</x:v>
      </x:c>
      <x:c r="J75" s="17" t="n">
        <x:f>O74</x:f>
        <x:v>0</x:v>
      </x:c>
      <x:c r="K75" s="17" t="n">
        <x:f>J75*K$5/12</x:f>
        <x:v>0</x:v>
      </x:c>
      <x:c r="L75" s="17" t="n">
        <x:f>MIN(J75+K75,L$5)</x:f>
        <x:v>0</x:v>
      </x:c>
      <x:c r="M75" s="17" t="n">
        <x:f>MIN(MAX(0,J75+K75-L75),MAX(0,$I75-0))</x:f>
        <x:v>0</x:v>
      </x:c>
      <x:c r="N75" s="17" t="n">
        <x:f>SUM(L75,M75)</x:f>
        <x:v>0</x:v>
      </x:c>
      <x:c r="O75" s="17" t="n">
        <x:f>MAX(0,J75+K75-N75)</x:f>
        <x:v>0</x:v>
      </x:c>
      <x:c r="P75" s="17" t="n">
        <x:f>U74</x:f>
        <x:v>0</x:v>
      </x:c>
      <x:c r="Q75" s="17" t="n">
        <x:f>P75*Q$5/12</x:f>
        <x:v>0</x:v>
      </x:c>
      <x:c r="R75" s="17" t="n">
        <x:f>MIN(P75+Q75,R$5)</x:f>
        <x:v>0</x:v>
      </x:c>
      <x:c r="S75" s="17" t="n">
        <x:f>MIN(MAX(0,P75+Q75-R75),MAX(0,$I75-SUM(M75)))</x:f>
        <x:v>0</x:v>
      </x:c>
      <x:c r="T75" s="17" t="n">
        <x:f>SUM(R75,S75)</x:f>
        <x:v>0</x:v>
      </x:c>
      <x:c r="U75" s="17" t="n">
        <x:f>MAX(0,P75+Q75-T75)</x:f>
        <x:v>0</x:v>
      </x:c>
      <x:c r="V75" s="17" t="n">
        <x:f>AA74</x:f>
        <x:v>0</x:v>
      </x:c>
      <x:c r="W75" s="17" t="n">
        <x:f>V75*W$5/12</x:f>
        <x:v>0</x:v>
      </x:c>
      <x:c r="X75" s="17" t="n">
        <x:f>MIN(V75+W75,X$5)</x:f>
        <x:v>0</x:v>
      </x:c>
      <x:c r="Y75" s="17" t="n">
        <x:f>MIN(MAX(0,V75+W75-X75),MAX(0,$I75-SUM(M75,S75)))</x:f>
        <x:v>0</x:v>
      </x:c>
      <x:c r="Z75" s="17" t="n">
        <x:f>SUM(X75,Y75)</x:f>
        <x:v>0</x:v>
      </x:c>
      <x:c r="AA75" s="17" t="n">
        <x:f>MAX(0,V75+W75-Z75)</x:f>
        <x:v>0</x:v>
      </x:c>
      <x:c r="AB75" s="17" t="n">
        <x:f>AG74</x:f>
        <x:v>0</x:v>
      </x:c>
      <x:c r="AC75" s="17" t="n">
        <x:f>AB75*AC$5/12</x:f>
        <x:v>0</x:v>
      </x:c>
      <x:c r="AD75" s="17" t="n">
        <x:f>MIN(AB75+AC75,AD$5)</x:f>
        <x:v>0</x:v>
      </x:c>
      <x:c r="AE75" s="17" t="n">
        <x:f>MIN(MAX(0,AB75+AC75-AD75),MAX(0,$I75-SUM(M75,S75,Y75)))</x:f>
        <x:v>0</x:v>
      </x:c>
      <x:c r="AF75" s="17" t="n">
        <x:f>SUM(AD75,AE75)</x:f>
        <x:v>0</x:v>
      </x:c>
      <x:c r="AG75" s="17" t="n">
        <x:f>MAX(0,AB75+AC75-AF75)</x:f>
        <x:v>0</x:v>
      </x:c>
      <x:c r="AH75" s="17" t="n">
        <x:f>AM74</x:f>
        <x:v>0</x:v>
      </x:c>
      <x:c r="AI75" s="17" t="n">
        <x:f>AH75*AI$5/12</x:f>
        <x:v>0</x:v>
      </x:c>
      <x:c r="AJ75" s="17" t="n">
        <x:f>MIN(AH75+AI75,AJ$5)</x:f>
        <x:v>0</x:v>
      </x:c>
      <x:c r="AK75" s="17" t="n">
        <x:f>MIN(MAX(0,AH75+AI75-AJ75),MAX(0,$I75-SUM(M75,S75,Y75,AE75)))</x:f>
        <x:v>0</x:v>
      </x:c>
      <x:c r="AL75" s="17" t="n">
        <x:f>SUM(AJ75,AK75)</x:f>
        <x:v>0</x:v>
      </x:c>
      <x:c r="AM75" s="17" t="n">
        <x:f>MAX(0,AH75+AI75-AL75)</x:f>
        <x:v>0</x:v>
      </x:c>
      <x:c r="AN75" s="17" t="n">
        <x:f>AS74</x:f>
        <x:v>0</x:v>
      </x:c>
      <x:c r="AO75" s="17" t="n">
        <x:f>AN75*AO$5/12</x:f>
        <x:v>0</x:v>
      </x:c>
      <x:c r="AP75" s="17" t="n">
        <x:f>MIN(AN75+AO75,AP$5)</x:f>
        <x:v>0</x:v>
      </x:c>
      <x:c r="AQ75" s="17" t="n">
        <x:f>MIN(MAX(0,AN75+AO75-AP75),MAX(0,$I75-SUM(M75,S75,Y75,AE75,AK75)))</x:f>
        <x:v>0</x:v>
      </x:c>
      <x:c r="AR75" s="17" t="n">
        <x:f>SUM(AP75,AQ75)</x:f>
        <x:v>0</x:v>
      </x:c>
      <x:c r="AS75" s="17" t="n">
        <x:f>MAX(0,AN75+AO75-AR75)</x:f>
        <x:v>0</x:v>
      </x:c>
    </x:row>
    <x:row r="76" ht="24" customHeight="1">
      <x:c r="A76" s="2" t="n">
        <x:f>67</x:f>
        <x:v>67</x:v>
      </x:c>
      <x:c r="B76" s="17" t="n">
        <x:f>'Monthly budget'!C74</x:f>
        <x:v>115</x:v>
      </x:c>
      <x:c r="C76" s="17" t="n">
        <x:f>'Monthly budget'!D74</x:f>
        <x:v>300</x:v>
      </x:c>
      <x:c r="D76" s="17" t="n">
        <x:f>SUM(J76,P76,V76,AB76,AH76,AN76)</x:f>
        <x:v>0</x:v>
      </x:c>
      <x:c r="E76" s="17" t="n">
        <x:f>SUM(K76,Q76,W76,AC76,AI76,AO76)</x:f>
        <x:v>0</x:v>
      </x:c>
      <x:c r="F76" s="17" t="n">
        <x:f>SUM(N76,T76,Z76,AF76,AL76,AR76)</x:f>
        <x:v>0</x:v>
      </x:c>
      <x:c r="G76" s="17" t="n">
        <x:f>SUM(O76,U76,AA76,AG76,AM76,AS76)</x:f>
        <x:v>0</x:v>
      </x:c>
      <x:c r="H76" s="17" t="n">
        <x:f>SUM($E$10:E76)</x:f>
        <x:v>1655.9545496698943</x:v>
      </x:c>
      <x:c r="I76" s="17" t="n">
        <x:f>MAX(0,C76-SUM(L76,R76,X76,AD76,AJ76,AP76))</x:f>
        <x:v>300</x:v>
      </x:c>
      <x:c r="J76" s="17" t="n">
        <x:f>O75</x:f>
        <x:v>0</x:v>
      </x:c>
      <x:c r="K76" s="17" t="n">
        <x:f>J76*K$5/12</x:f>
        <x:v>0</x:v>
      </x:c>
      <x:c r="L76" s="17" t="n">
        <x:f>MIN(J76+K76,L$5)</x:f>
        <x:v>0</x:v>
      </x:c>
      <x:c r="M76" s="17" t="n">
        <x:f>MIN(MAX(0,J76+K76-L76),MAX(0,$I76-0))</x:f>
        <x:v>0</x:v>
      </x:c>
      <x:c r="N76" s="17" t="n">
        <x:f>SUM(L76,M76)</x:f>
        <x:v>0</x:v>
      </x:c>
      <x:c r="O76" s="17" t="n">
        <x:f>MAX(0,J76+K76-N76)</x:f>
        <x:v>0</x:v>
      </x:c>
      <x:c r="P76" s="17" t="n">
        <x:f>U75</x:f>
        <x:v>0</x:v>
      </x:c>
      <x:c r="Q76" s="17" t="n">
        <x:f>P76*Q$5/12</x:f>
        <x:v>0</x:v>
      </x:c>
      <x:c r="R76" s="17" t="n">
        <x:f>MIN(P76+Q76,R$5)</x:f>
        <x:v>0</x:v>
      </x:c>
      <x:c r="S76" s="17" t="n">
        <x:f>MIN(MAX(0,P76+Q76-R76),MAX(0,$I76-SUM(M76)))</x:f>
        <x:v>0</x:v>
      </x:c>
      <x:c r="T76" s="17" t="n">
        <x:f>SUM(R76,S76)</x:f>
        <x:v>0</x:v>
      </x:c>
      <x:c r="U76" s="17" t="n">
        <x:f>MAX(0,P76+Q76-T76)</x:f>
        <x:v>0</x:v>
      </x:c>
      <x:c r="V76" s="17" t="n">
        <x:f>AA75</x:f>
        <x:v>0</x:v>
      </x:c>
      <x:c r="W76" s="17" t="n">
        <x:f>V76*W$5/12</x:f>
        <x:v>0</x:v>
      </x:c>
      <x:c r="X76" s="17" t="n">
        <x:f>MIN(V76+W76,X$5)</x:f>
        <x:v>0</x:v>
      </x:c>
      <x:c r="Y76" s="17" t="n">
        <x:f>MIN(MAX(0,V76+W76-X76),MAX(0,$I76-SUM(M76,S76)))</x:f>
        <x:v>0</x:v>
      </x:c>
      <x:c r="Z76" s="17" t="n">
        <x:f>SUM(X76,Y76)</x:f>
        <x:v>0</x:v>
      </x:c>
      <x:c r="AA76" s="17" t="n">
        <x:f>MAX(0,V76+W76-Z76)</x:f>
        <x:v>0</x:v>
      </x:c>
      <x:c r="AB76" s="17" t="n">
        <x:f>AG75</x:f>
        <x:v>0</x:v>
      </x:c>
      <x:c r="AC76" s="17" t="n">
        <x:f>AB76*AC$5/12</x:f>
        <x:v>0</x:v>
      </x:c>
      <x:c r="AD76" s="17" t="n">
        <x:f>MIN(AB76+AC76,AD$5)</x:f>
        <x:v>0</x:v>
      </x:c>
      <x:c r="AE76" s="17" t="n">
        <x:f>MIN(MAX(0,AB76+AC76-AD76),MAX(0,$I76-SUM(M76,S76,Y76)))</x:f>
        <x:v>0</x:v>
      </x:c>
      <x:c r="AF76" s="17" t="n">
        <x:f>SUM(AD76,AE76)</x:f>
        <x:v>0</x:v>
      </x:c>
      <x:c r="AG76" s="17" t="n">
        <x:f>MAX(0,AB76+AC76-AF76)</x:f>
        <x:v>0</x:v>
      </x:c>
      <x:c r="AH76" s="17" t="n">
        <x:f>AM75</x:f>
        <x:v>0</x:v>
      </x:c>
      <x:c r="AI76" s="17" t="n">
        <x:f>AH76*AI$5/12</x:f>
        <x:v>0</x:v>
      </x:c>
      <x:c r="AJ76" s="17" t="n">
        <x:f>MIN(AH76+AI76,AJ$5)</x:f>
        <x:v>0</x:v>
      </x:c>
      <x:c r="AK76" s="17" t="n">
        <x:f>MIN(MAX(0,AH76+AI76-AJ76),MAX(0,$I76-SUM(M76,S76,Y76,AE76)))</x:f>
        <x:v>0</x:v>
      </x:c>
      <x:c r="AL76" s="17" t="n">
        <x:f>SUM(AJ76,AK76)</x:f>
        <x:v>0</x:v>
      </x:c>
      <x:c r="AM76" s="17" t="n">
        <x:f>MAX(0,AH76+AI76-AL76)</x:f>
        <x:v>0</x:v>
      </x:c>
      <x:c r="AN76" s="17" t="n">
        <x:f>AS75</x:f>
        <x:v>0</x:v>
      </x:c>
      <x:c r="AO76" s="17" t="n">
        <x:f>AN76*AO$5/12</x:f>
        <x:v>0</x:v>
      </x:c>
      <x:c r="AP76" s="17" t="n">
        <x:f>MIN(AN76+AO76,AP$5)</x:f>
        <x:v>0</x:v>
      </x:c>
      <x:c r="AQ76" s="17" t="n">
        <x:f>MIN(MAX(0,AN76+AO76-AP76),MAX(0,$I76-SUM(M76,S76,Y76,AE76,AK76)))</x:f>
        <x:v>0</x:v>
      </x:c>
      <x:c r="AR76" s="17" t="n">
        <x:f>SUM(AP76,AQ76)</x:f>
        <x:v>0</x:v>
      </x:c>
      <x:c r="AS76" s="17" t="n">
        <x:f>MAX(0,AN76+AO76-AR76)</x:f>
        <x:v>0</x:v>
      </x:c>
    </x:row>
    <x:row r="77" ht="24" customHeight="1">
      <x:c r="A77" s="2" t="n">
        <x:f>68</x:f>
        <x:v>68</x:v>
      </x:c>
      <x:c r="B77" s="17" t="n">
        <x:f>'Monthly budget'!C75</x:f>
        <x:v>115</x:v>
      </x:c>
      <x:c r="C77" s="17" t="n">
        <x:f>'Monthly budget'!D75</x:f>
        <x:v>300</x:v>
      </x:c>
      <x:c r="D77" s="17" t="n">
        <x:f>SUM(J77,P77,V77,AB77,AH77,AN77)</x:f>
        <x:v>0</x:v>
      </x:c>
      <x:c r="E77" s="17" t="n">
        <x:f>SUM(K77,Q77,W77,AC77,AI77,AO77)</x:f>
        <x:v>0</x:v>
      </x:c>
      <x:c r="F77" s="17" t="n">
        <x:f>SUM(N77,T77,Z77,AF77,AL77,AR77)</x:f>
        <x:v>0</x:v>
      </x:c>
      <x:c r="G77" s="17" t="n">
        <x:f>SUM(O77,U77,AA77,AG77,AM77,AS77)</x:f>
        <x:v>0</x:v>
      </x:c>
      <x:c r="H77" s="17" t="n">
        <x:f>SUM($E$10:E77)</x:f>
        <x:v>1655.9545496698943</x:v>
      </x:c>
      <x:c r="I77" s="17" t="n">
        <x:f>MAX(0,C77-SUM(L77,R77,X77,AD77,AJ77,AP77))</x:f>
        <x:v>300</x:v>
      </x:c>
      <x:c r="J77" s="17" t="n">
        <x:f>O76</x:f>
        <x:v>0</x:v>
      </x:c>
      <x:c r="K77" s="17" t="n">
        <x:f>J77*K$5/12</x:f>
        <x:v>0</x:v>
      </x:c>
      <x:c r="L77" s="17" t="n">
        <x:f>MIN(J77+K77,L$5)</x:f>
        <x:v>0</x:v>
      </x:c>
      <x:c r="M77" s="17" t="n">
        <x:f>MIN(MAX(0,J77+K77-L77),MAX(0,$I77-0))</x:f>
        <x:v>0</x:v>
      </x:c>
      <x:c r="N77" s="17" t="n">
        <x:f>SUM(L77,M77)</x:f>
        <x:v>0</x:v>
      </x:c>
      <x:c r="O77" s="17" t="n">
        <x:f>MAX(0,J77+K77-N77)</x:f>
        <x:v>0</x:v>
      </x:c>
      <x:c r="P77" s="17" t="n">
        <x:f>U76</x:f>
        <x:v>0</x:v>
      </x:c>
      <x:c r="Q77" s="17" t="n">
        <x:f>P77*Q$5/12</x:f>
        <x:v>0</x:v>
      </x:c>
      <x:c r="R77" s="17" t="n">
        <x:f>MIN(P77+Q77,R$5)</x:f>
        <x:v>0</x:v>
      </x:c>
      <x:c r="S77" s="17" t="n">
        <x:f>MIN(MAX(0,P77+Q77-R77),MAX(0,$I77-SUM(M77)))</x:f>
        <x:v>0</x:v>
      </x:c>
      <x:c r="T77" s="17" t="n">
        <x:f>SUM(R77,S77)</x:f>
        <x:v>0</x:v>
      </x:c>
      <x:c r="U77" s="17" t="n">
        <x:f>MAX(0,P77+Q77-T77)</x:f>
        <x:v>0</x:v>
      </x:c>
      <x:c r="V77" s="17" t="n">
        <x:f>AA76</x:f>
        <x:v>0</x:v>
      </x:c>
      <x:c r="W77" s="17" t="n">
        <x:f>V77*W$5/12</x:f>
        <x:v>0</x:v>
      </x:c>
      <x:c r="X77" s="17" t="n">
        <x:f>MIN(V77+W77,X$5)</x:f>
        <x:v>0</x:v>
      </x:c>
      <x:c r="Y77" s="17" t="n">
        <x:f>MIN(MAX(0,V77+W77-X77),MAX(0,$I77-SUM(M77,S77)))</x:f>
        <x:v>0</x:v>
      </x:c>
      <x:c r="Z77" s="17" t="n">
        <x:f>SUM(X77,Y77)</x:f>
        <x:v>0</x:v>
      </x:c>
      <x:c r="AA77" s="17" t="n">
        <x:f>MAX(0,V77+W77-Z77)</x:f>
        <x:v>0</x:v>
      </x:c>
      <x:c r="AB77" s="17" t="n">
        <x:f>AG76</x:f>
        <x:v>0</x:v>
      </x:c>
      <x:c r="AC77" s="17" t="n">
        <x:f>AB77*AC$5/12</x:f>
        <x:v>0</x:v>
      </x:c>
      <x:c r="AD77" s="17" t="n">
        <x:f>MIN(AB77+AC77,AD$5)</x:f>
        <x:v>0</x:v>
      </x:c>
      <x:c r="AE77" s="17" t="n">
        <x:f>MIN(MAX(0,AB77+AC77-AD77),MAX(0,$I77-SUM(M77,S77,Y77)))</x:f>
        <x:v>0</x:v>
      </x:c>
      <x:c r="AF77" s="17" t="n">
        <x:f>SUM(AD77,AE77)</x:f>
        <x:v>0</x:v>
      </x:c>
      <x:c r="AG77" s="17" t="n">
        <x:f>MAX(0,AB77+AC77-AF77)</x:f>
        <x:v>0</x:v>
      </x:c>
      <x:c r="AH77" s="17" t="n">
        <x:f>AM76</x:f>
        <x:v>0</x:v>
      </x:c>
      <x:c r="AI77" s="17" t="n">
        <x:f>AH77*AI$5/12</x:f>
        <x:v>0</x:v>
      </x:c>
      <x:c r="AJ77" s="17" t="n">
        <x:f>MIN(AH77+AI77,AJ$5)</x:f>
        <x:v>0</x:v>
      </x:c>
      <x:c r="AK77" s="17" t="n">
        <x:f>MIN(MAX(0,AH77+AI77-AJ77),MAX(0,$I77-SUM(M77,S77,Y77,AE77)))</x:f>
        <x:v>0</x:v>
      </x:c>
      <x:c r="AL77" s="17" t="n">
        <x:f>SUM(AJ77,AK77)</x:f>
        <x:v>0</x:v>
      </x:c>
      <x:c r="AM77" s="17" t="n">
        <x:f>MAX(0,AH77+AI77-AL77)</x:f>
        <x:v>0</x:v>
      </x:c>
      <x:c r="AN77" s="17" t="n">
        <x:f>AS76</x:f>
        <x:v>0</x:v>
      </x:c>
      <x:c r="AO77" s="17" t="n">
        <x:f>AN77*AO$5/12</x:f>
        <x:v>0</x:v>
      </x:c>
      <x:c r="AP77" s="17" t="n">
        <x:f>MIN(AN77+AO77,AP$5)</x:f>
        <x:v>0</x:v>
      </x:c>
      <x:c r="AQ77" s="17" t="n">
        <x:f>MIN(MAX(0,AN77+AO77-AP77),MAX(0,$I77-SUM(M77,S77,Y77,AE77,AK77)))</x:f>
        <x:v>0</x:v>
      </x:c>
      <x:c r="AR77" s="17" t="n">
        <x:f>SUM(AP77,AQ77)</x:f>
        <x:v>0</x:v>
      </x:c>
      <x:c r="AS77" s="17" t="n">
        <x:f>MAX(0,AN77+AO77-AR77)</x:f>
        <x:v>0</x:v>
      </x:c>
    </x:row>
    <x:row r="78" ht="24" customHeight="1">
      <x:c r="A78" s="2" t="n">
        <x:f>69</x:f>
        <x:v>69</x:v>
      </x:c>
      <x:c r="B78" s="17" t="n">
        <x:f>'Monthly budget'!C76</x:f>
        <x:v>115</x:v>
      </x:c>
      <x:c r="C78" s="17" t="n">
        <x:f>'Monthly budget'!D76</x:f>
        <x:v>300</x:v>
      </x:c>
      <x:c r="D78" s="17" t="n">
        <x:f>SUM(J78,P78,V78,AB78,AH78,AN78)</x:f>
        <x:v>0</x:v>
      </x:c>
      <x:c r="E78" s="17" t="n">
        <x:f>SUM(K78,Q78,W78,AC78,AI78,AO78)</x:f>
        <x:v>0</x:v>
      </x:c>
      <x:c r="F78" s="17" t="n">
        <x:f>SUM(N78,T78,Z78,AF78,AL78,AR78)</x:f>
        <x:v>0</x:v>
      </x:c>
      <x:c r="G78" s="17" t="n">
        <x:f>SUM(O78,U78,AA78,AG78,AM78,AS78)</x:f>
        <x:v>0</x:v>
      </x:c>
      <x:c r="H78" s="17" t="n">
        <x:f>SUM($E$10:E78)</x:f>
        <x:v>1655.9545496698943</x:v>
      </x:c>
      <x:c r="I78" s="17" t="n">
        <x:f>MAX(0,C78-SUM(L78,R78,X78,AD78,AJ78,AP78))</x:f>
        <x:v>300</x:v>
      </x:c>
      <x:c r="J78" s="17" t="n">
        <x:f>O77</x:f>
        <x:v>0</x:v>
      </x:c>
      <x:c r="K78" s="17" t="n">
        <x:f>J78*K$5/12</x:f>
        <x:v>0</x:v>
      </x:c>
      <x:c r="L78" s="17" t="n">
        <x:f>MIN(J78+K78,L$5)</x:f>
        <x:v>0</x:v>
      </x:c>
      <x:c r="M78" s="17" t="n">
        <x:f>MIN(MAX(0,J78+K78-L78),MAX(0,$I78-0))</x:f>
        <x:v>0</x:v>
      </x:c>
      <x:c r="N78" s="17" t="n">
        <x:f>SUM(L78,M78)</x:f>
        <x:v>0</x:v>
      </x:c>
      <x:c r="O78" s="17" t="n">
        <x:f>MAX(0,J78+K78-N78)</x:f>
        <x:v>0</x:v>
      </x:c>
      <x:c r="P78" s="17" t="n">
        <x:f>U77</x:f>
        <x:v>0</x:v>
      </x:c>
      <x:c r="Q78" s="17" t="n">
        <x:f>P78*Q$5/12</x:f>
        <x:v>0</x:v>
      </x:c>
      <x:c r="R78" s="17" t="n">
        <x:f>MIN(P78+Q78,R$5)</x:f>
        <x:v>0</x:v>
      </x:c>
      <x:c r="S78" s="17" t="n">
        <x:f>MIN(MAX(0,P78+Q78-R78),MAX(0,$I78-SUM(M78)))</x:f>
        <x:v>0</x:v>
      </x:c>
      <x:c r="T78" s="17" t="n">
        <x:f>SUM(R78,S78)</x:f>
        <x:v>0</x:v>
      </x:c>
      <x:c r="U78" s="17" t="n">
        <x:f>MAX(0,P78+Q78-T78)</x:f>
        <x:v>0</x:v>
      </x:c>
      <x:c r="V78" s="17" t="n">
        <x:f>AA77</x:f>
        <x:v>0</x:v>
      </x:c>
      <x:c r="W78" s="17" t="n">
        <x:f>V78*W$5/12</x:f>
        <x:v>0</x:v>
      </x:c>
      <x:c r="X78" s="17" t="n">
        <x:f>MIN(V78+W78,X$5)</x:f>
        <x:v>0</x:v>
      </x:c>
      <x:c r="Y78" s="17" t="n">
        <x:f>MIN(MAX(0,V78+W78-X78),MAX(0,$I78-SUM(M78,S78)))</x:f>
        <x:v>0</x:v>
      </x:c>
      <x:c r="Z78" s="17" t="n">
        <x:f>SUM(X78,Y78)</x:f>
        <x:v>0</x:v>
      </x:c>
      <x:c r="AA78" s="17" t="n">
        <x:f>MAX(0,V78+W78-Z78)</x:f>
        <x:v>0</x:v>
      </x:c>
      <x:c r="AB78" s="17" t="n">
        <x:f>AG77</x:f>
        <x:v>0</x:v>
      </x:c>
      <x:c r="AC78" s="17" t="n">
        <x:f>AB78*AC$5/12</x:f>
        <x:v>0</x:v>
      </x:c>
      <x:c r="AD78" s="17" t="n">
        <x:f>MIN(AB78+AC78,AD$5)</x:f>
        <x:v>0</x:v>
      </x:c>
      <x:c r="AE78" s="17" t="n">
        <x:f>MIN(MAX(0,AB78+AC78-AD78),MAX(0,$I78-SUM(M78,S78,Y78)))</x:f>
        <x:v>0</x:v>
      </x:c>
      <x:c r="AF78" s="17" t="n">
        <x:f>SUM(AD78,AE78)</x:f>
        <x:v>0</x:v>
      </x:c>
      <x:c r="AG78" s="17" t="n">
        <x:f>MAX(0,AB78+AC78-AF78)</x:f>
        <x:v>0</x:v>
      </x:c>
      <x:c r="AH78" s="17" t="n">
        <x:f>AM77</x:f>
        <x:v>0</x:v>
      </x:c>
      <x:c r="AI78" s="17" t="n">
        <x:f>AH78*AI$5/12</x:f>
        <x:v>0</x:v>
      </x:c>
      <x:c r="AJ78" s="17" t="n">
        <x:f>MIN(AH78+AI78,AJ$5)</x:f>
        <x:v>0</x:v>
      </x:c>
      <x:c r="AK78" s="17" t="n">
        <x:f>MIN(MAX(0,AH78+AI78-AJ78),MAX(0,$I78-SUM(M78,S78,Y78,AE78)))</x:f>
        <x:v>0</x:v>
      </x:c>
      <x:c r="AL78" s="17" t="n">
        <x:f>SUM(AJ78,AK78)</x:f>
        <x:v>0</x:v>
      </x:c>
      <x:c r="AM78" s="17" t="n">
        <x:f>MAX(0,AH78+AI78-AL78)</x:f>
        <x:v>0</x:v>
      </x:c>
      <x:c r="AN78" s="17" t="n">
        <x:f>AS77</x:f>
        <x:v>0</x:v>
      </x:c>
      <x:c r="AO78" s="17" t="n">
        <x:f>AN78*AO$5/12</x:f>
        <x:v>0</x:v>
      </x:c>
      <x:c r="AP78" s="17" t="n">
        <x:f>MIN(AN78+AO78,AP$5)</x:f>
        <x:v>0</x:v>
      </x:c>
      <x:c r="AQ78" s="17" t="n">
        <x:f>MIN(MAX(0,AN78+AO78-AP78),MAX(0,$I78-SUM(M78,S78,Y78,AE78,AK78)))</x:f>
        <x:v>0</x:v>
      </x:c>
      <x:c r="AR78" s="17" t="n">
        <x:f>SUM(AP78,AQ78)</x:f>
        <x:v>0</x:v>
      </x:c>
      <x:c r="AS78" s="17" t="n">
        <x:f>MAX(0,AN78+AO78-AR78)</x:f>
        <x:v>0</x:v>
      </x:c>
    </x:row>
    <x:row r="79" ht="24" customHeight="1">
      <x:c r="A79" s="2" t="n">
        <x:f>70</x:f>
        <x:v>70</x:v>
      </x:c>
      <x:c r="B79" s="17" t="n">
        <x:f>'Monthly budget'!C77</x:f>
        <x:v>115</x:v>
      </x:c>
      <x:c r="C79" s="17" t="n">
        <x:f>'Monthly budget'!D77</x:f>
        <x:v>300</x:v>
      </x:c>
      <x:c r="D79" s="17" t="n">
        <x:f>SUM(J79,P79,V79,AB79,AH79,AN79)</x:f>
        <x:v>0</x:v>
      </x:c>
      <x:c r="E79" s="17" t="n">
        <x:f>SUM(K79,Q79,W79,AC79,AI79,AO79)</x:f>
        <x:v>0</x:v>
      </x:c>
      <x:c r="F79" s="17" t="n">
        <x:f>SUM(N79,T79,Z79,AF79,AL79,AR79)</x:f>
        <x:v>0</x:v>
      </x:c>
      <x:c r="G79" s="17" t="n">
        <x:f>SUM(O79,U79,AA79,AG79,AM79,AS79)</x:f>
        <x:v>0</x:v>
      </x:c>
      <x:c r="H79" s="17" t="n">
        <x:f>SUM($E$10:E79)</x:f>
        <x:v>1655.9545496698943</x:v>
      </x:c>
      <x:c r="I79" s="17" t="n">
        <x:f>MAX(0,C79-SUM(L79,R79,X79,AD79,AJ79,AP79))</x:f>
        <x:v>300</x:v>
      </x:c>
      <x:c r="J79" s="17" t="n">
        <x:f>O78</x:f>
        <x:v>0</x:v>
      </x:c>
      <x:c r="K79" s="17" t="n">
        <x:f>J79*K$5/12</x:f>
        <x:v>0</x:v>
      </x:c>
      <x:c r="L79" s="17" t="n">
        <x:f>MIN(J79+K79,L$5)</x:f>
        <x:v>0</x:v>
      </x:c>
      <x:c r="M79" s="17" t="n">
        <x:f>MIN(MAX(0,J79+K79-L79),MAX(0,$I79-0))</x:f>
        <x:v>0</x:v>
      </x:c>
      <x:c r="N79" s="17" t="n">
        <x:f>SUM(L79,M79)</x:f>
        <x:v>0</x:v>
      </x:c>
      <x:c r="O79" s="17" t="n">
        <x:f>MAX(0,J79+K79-N79)</x:f>
        <x:v>0</x:v>
      </x:c>
      <x:c r="P79" s="17" t="n">
        <x:f>U78</x:f>
        <x:v>0</x:v>
      </x:c>
      <x:c r="Q79" s="17" t="n">
        <x:f>P79*Q$5/12</x:f>
        <x:v>0</x:v>
      </x:c>
      <x:c r="R79" s="17" t="n">
        <x:f>MIN(P79+Q79,R$5)</x:f>
        <x:v>0</x:v>
      </x:c>
      <x:c r="S79" s="17" t="n">
        <x:f>MIN(MAX(0,P79+Q79-R79),MAX(0,$I79-SUM(M79)))</x:f>
        <x:v>0</x:v>
      </x:c>
      <x:c r="T79" s="17" t="n">
        <x:f>SUM(R79,S79)</x:f>
        <x:v>0</x:v>
      </x:c>
      <x:c r="U79" s="17" t="n">
        <x:f>MAX(0,P79+Q79-T79)</x:f>
        <x:v>0</x:v>
      </x:c>
      <x:c r="V79" s="17" t="n">
        <x:f>AA78</x:f>
        <x:v>0</x:v>
      </x:c>
      <x:c r="W79" s="17" t="n">
        <x:f>V79*W$5/12</x:f>
        <x:v>0</x:v>
      </x:c>
      <x:c r="X79" s="17" t="n">
        <x:f>MIN(V79+W79,X$5)</x:f>
        <x:v>0</x:v>
      </x:c>
      <x:c r="Y79" s="17" t="n">
        <x:f>MIN(MAX(0,V79+W79-X79),MAX(0,$I79-SUM(M79,S79)))</x:f>
        <x:v>0</x:v>
      </x:c>
      <x:c r="Z79" s="17" t="n">
        <x:f>SUM(X79,Y79)</x:f>
        <x:v>0</x:v>
      </x:c>
      <x:c r="AA79" s="17" t="n">
        <x:f>MAX(0,V79+W79-Z79)</x:f>
        <x:v>0</x:v>
      </x:c>
      <x:c r="AB79" s="17" t="n">
        <x:f>AG78</x:f>
        <x:v>0</x:v>
      </x:c>
      <x:c r="AC79" s="17" t="n">
        <x:f>AB79*AC$5/12</x:f>
        <x:v>0</x:v>
      </x:c>
      <x:c r="AD79" s="17" t="n">
        <x:f>MIN(AB79+AC79,AD$5)</x:f>
        <x:v>0</x:v>
      </x:c>
      <x:c r="AE79" s="17" t="n">
        <x:f>MIN(MAX(0,AB79+AC79-AD79),MAX(0,$I79-SUM(M79,S79,Y79)))</x:f>
        <x:v>0</x:v>
      </x:c>
      <x:c r="AF79" s="17" t="n">
        <x:f>SUM(AD79,AE79)</x:f>
        <x:v>0</x:v>
      </x:c>
      <x:c r="AG79" s="17" t="n">
        <x:f>MAX(0,AB79+AC79-AF79)</x:f>
        <x:v>0</x:v>
      </x:c>
      <x:c r="AH79" s="17" t="n">
        <x:f>AM78</x:f>
        <x:v>0</x:v>
      </x:c>
      <x:c r="AI79" s="17" t="n">
        <x:f>AH79*AI$5/12</x:f>
        <x:v>0</x:v>
      </x:c>
      <x:c r="AJ79" s="17" t="n">
        <x:f>MIN(AH79+AI79,AJ$5)</x:f>
        <x:v>0</x:v>
      </x:c>
      <x:c r="AK79" s="17" t="n">
        <x:f>MIN(MAX(0,AH79+AI79-AJ79),MAX(0,$I79-SUM(M79,S79,Y79,AE79)))</x:f>
        <x:v>0</x:v>
      </x:c>
      <x:c r="AL79" s="17" t="n">
        <x:f>SUM(AJ79,AK79)</x:f>
        <x:v>0</x:v>
      </x:c>
      <x:c r="AM79" s="17" t="n">
        <x:f>MAX(0,AH79+AI79-AL79)</x:f>
        <x:v>0</x:v>
      </x:c>
      <x:c r="AN79" s="17" t="n">
        <x:f>AS78</x:f>
        <x:v>0</x:v>
      </x:c>
      <x:c r="AO79" s="17" t="n">
        <x:f>AN79*AO$5/12</x:f>
        <x:v>0</x:v>
      </x:c>
      <x:c r="AP79" s="17" t="n">
        <x:f>MIN(AN79+AO79,AP$5)</x:f>
        <x:v>0</x:v>
      </x:c>
      <x:c r="AQ79" s="17" t="n">
        <x:f>MIN(MAX(0,AN79+AO79-AP79),MAX(0,$I79-SUM(M79,S79,Y79,AE79,AK79)))</x:f>
        <x:v>0</x:v>
      </x:c>
      <x:c r="AR79" s="17" t="n">
        <x:f>SUM(AP79,AQ79)</x:f>
        <x:v>0</x:v>
      </x:c>
      <x:c r="AS79" s="17" t="n">
        <x:f>MAX(0,AN79+AO79-AR79)</x:f>
        <x:v>0</x:v>
      </x:c>
    </x:row>
    <x:row r="80" ht="24" customHeight="1">
      <x:c r="A80" s="2" t="n">
        <x:f>71</x:f>
        <x:v>71</x:v>
      </x:c>
      <x:c r="B80" s="17" t="n">
        <x:f>'Monthly budget'!C78</x:f>
        <x:v>115</x:v>
      </x:c>
      <x:c r="C80" s="17" t="n">
        <x:f>'Monthly budget'!D78</x:f>
        <x:v>300</x:v>
      </x:c>
      <x:c r="D80" s="17" t="n">
        <x:f>SUM(J80,P80,V80,AB80,AH80,AN80)</x:f>
        <x:v>0</x:v>
      </x:c>
      <x:c r="E80" s="17" t="n">
        <x:f>SUM(K80,Q80,W80,AC80,AI80,AO80)</x:f>
        <x:v>0</x:v>
      </x:c>
      <x:c r="F80" s="17" t="n">
        <x:f>SUM(N80,T80,Z80,AF80,AL80,AR80)</x:f>
        <x:v>0</x:v>
      </x:c>
      <x:c r="G80" s="17" t="n">
        <x:f>SUM(O80,U80,AA80,AG80,AM80,AS80)</x:f>
        <x:v>0</x:v>
      </x:c>
      <x:c r="H80" s="17" t="n">
        <x:f>SUM($E$10:E80)</x:f>
        <x:v>1655.9545496698943</x:v>
      </x:c>
      <x:c r="I80" s="17" t="n">
        <x:f>MAX(0,C80-SUM(L80,R80,X80,AD80,AJ80,AP80))</x:f>
        <x:v>300</x:v>
      </x:c>
      <x:c r="J80" s="17" t="n">
        <x:f>O79</x:f>
        <x:v>0</x:v>
      </x:c>
      <x:c r="K80" s="17" t="n">
        <x:f>J80*K$5/12</x:f>
        <x:v>0</x:v>
      </x:c>
      <x:c r="L80" s="17" t="n">
        <x:f>MIN(J80+K80,L$5)</x:f>
        <x:v>0</x:v>
      </x:c>
      <x:c r="M80" s="17" t="n">
        <x:f>MIN(MAX(0,J80+K80-L80),MAX(0,$I80-0))</x:f>
        <x:v>0</x:v>
      </x:c>
      <x:c r="N80" s="17" t="n">
        <x:f>SUM(L80,M80)</x:f>
        <x:v>0</x:v>
      </x:c>
      <x:c r="O80" s="17" t="n">
        <x:f>MAX(0,J80+K80-N80)</x:f>
        <x:v>0</x:v>
      </x:c>
      <x:c r="P80" s="17" t="n">
        <x:f>U79</x:f>
        <x:v>0</x:v>
      </x:c>
      <x:c r="Q80" s="17" t="n">
        <x:f>P80*Q$5/12</x:f>
        <x:v>0</x:v>
      </x:c>
      <x:c r="R80" s="17" t="n">
        <x:f>MIN(P80+Q80,R$5)</x:f>
        <x:v>0</x:v>
      </x:c>
      <x:c r="S80" s="17" t="n">
        <x:f>MIN(MAX(0,P80+Q80-R80),MAX(0,$I80-SUM(M80)))</x:f>
        <x:v>0</x:v>
      </x:c>
      <x:c r="T80" s="17" t="n">
        <x:f>SUM(R80,S80)</x:f>
        <x:v>0</x:v>
      </x:c>
      <x:c r="U80" s="17" t="n">
        <x:f>MAX(0,P80+Q80-T80)</x:f>
        <x:v>0</x:v>
      </x:c>
      <x:c r="V80" s="17" t="n">
        <x:f>AA79</x:f>
        <x:v>0</x:v>
      </x:c>
      <x:c r="W80" s="17" t="n">
        <x:f>V80*W$5/12</x:f>
        <x:v>0</x:v>
      </x:c>
      <x:c r="X80" s="17" t="n">
        <x:f>MIN(V80+W80,X$5)</x:f>
        <x:v>0</x:v>
      </x:c>
      <x:c r="Y80" s="17" t="n">
        <x:f>MIN(MAX(0,V80+W80-X80),MAX(0,$I80-SUM(M80,S80)))</x:f>
        <x:v>0</x:v>
      </x:c>
      <x:c r="Z80" s="17" t="n">
        <x:f>SUM(X80,Y80)</x:f>
        <x:v>0</x:v>
      </x:c>
      <x:c r="AA80" s="17" t="n">
        <x:f>MAX(0,V80+W80-Z80)</x:f>
        <x:v>0</x:v>
      </x:c>
      <x:c r="AB80" s="17" t="n">
        <x:f>AG79</x:f>
        <x:v>0</x:v>
      </x:c>
      <x:c r="AC80" s="17" t="n">
        <x:f>AB80*AC$5/12</x:f>
        <x:v>0</x:v>
      </x:c>
      <x:c r="AD80" s="17" t="n">
        <x:f>MIN(AB80+AC80,AD$5)</x:f>
        <x:v>0</x:v>
      </x:c>
      <x:c r="AE80" s="17" t="n">
        <x:f>MIN(MAX(0,AB80+AC80-AD80),MAX(0,$I80-SUM(M80,S80,Y80)))</x:f>
        <x:v>0</x:v>
      </x:c>
      <x:c r="AF80" s="17" t="n">
        <x:f>SUM(AD80,AE80)</x:f>
        <x:v>0</x:v>
      </x:c>
      <x:c r="AG80" s="17" t="n">
        <x:f>MAX(0,AB80+AC80-AF80)</x:f>
        <x:v>0</x:v>
      </x:c>
      <x:c r="AH80" s="17" t="n">
        <x:f>AM79</x:f>
        <x:v>0</x:v>
      </x:c>
      <x:c r="AI80" s="17" t="n">
        <x:f>AH80*AI$5/12</x:f>
        <x:v>0</x:v>
      </x:c>
      <x:c r="AJ80" s="17" t="n">
        <x:f>MIN(AH80+AI80,AJ$5)</x:f>
        <x:v>0</x:v>
      </x:c>
      <x:c r="AK80" s="17" t="n">
        <x:f>MIN(MAX(0,AH80+AI80-AJ80),MAX(0,$I80-SUM(M80,S80,Y80,AE80)))</x:f>
        <x:v>0</x:v>
      </x:c>
      <x:c r="AL80" s="17" t="n">
        <x:f>SUM(AJ80,AK80)</x:f>
        <x:v>0</x:v>
      </x:c>
      <x:c r="AM80" s="17" t="n">
        <x:f>MAX(0,AH80+AI80-AL80)</x:f>
        <x:v>0</x:v>
      </x:c>
      <x:c r="AN80" s="17" t="n">
        <x:f>AS79</x:f>
        <x:v>0</x:v>
      </x:c>
      <x:c r="AO80" s="17" t="n">
        <x:f>AN80*AO$5/12</x:f>
        <x:v>0</x:v>
      </x:c>
      <x:c r="AP80" s="17" t="n">
        <x:f>MIN(AN80+AO80,AP$5)</x:f>
        <x:v>0</x:v>
      </x:c>
      <x:c r="AQ80" s="17" t="n">
        <x:f>MIN(MAX(0,AN80+AO80-AP80),MAX(0,$I80-SUM(M80,S80,Y80,AE80,AK80)))</x:f>
        <x:v>0</x:v>
      </x:c>
      <x:c r="AR80" s="17" t="n">
        <x:f>SUM(AP80,AQ80)</x:f>
        <x:v>0</x:v>
      </x:c>
      <x:c r="AS80" s="17" t="n">
        <x:f>MAX(0,AN80+AO80-AR80)</x:f>
        <x:v>0</x:v>
      </x:c>
    </x:row>
    <x:row r="81" ht="24" customHeight="1">
      <x:c r="A81" s="2" t="n">
        <x:f>72</x:f>
        <x:v>72</x:v>
      </x:c>
      <x:c r="B81" s="17" t="n">
        <x:f>'Monthly budget'!C79</x:f>
        <x:v>115</x:v>
      </x:c>
      <x:c r="C81" s="17" t="n">
        <x:f>'Monthly budget'!D79</x:f>
        <x:v>300</x:v>
      </x:c>
      <x:c r="D81" s="17" t="n">
        <x:f>SUM(J81,P81,V81,AB81,AH81,AN81)</x:f>
        <x:v>0</x:v>
      </x:c>
      <x:c r="E81" s="17" t="n">
        <x:f>SUM(K81,Q81,W81,AC81,AI81,AO81)</x:f>
        <x:v>0</x:v>
      </x:c>
      <x:c r="F81" s="17" t="n">
        <x:f>SUM(N81,T81,Z81,AF81,AL81,AR81)</x:f>
        <x:v>0</x:v>
      </x:c>
      <x:c r="G81" s="17" t="n">
        <x:f>SUM(O81,U81,AA81,AG81,AM81,AS81)</x:f>
        <x:v>0</x:v>
      </x:c>
      <x:c r="H81" s="17" t="n">
        <x:f>SUM($E$10:E81)</x:f>
        <x:v>1655.9545496698943</x:v>
      </x:c>
      <x:c r="I81" s="17" t="n">
        <x:f>MAX(0,C81-SUM(L81,R81,X81,AD81,AJ81,AP81))</x:f>
        <x:v>300</x:v>
      </x:c>
      <x:c r="J81" s="17" t="n">
        <x:f>O80</x:f>
        <x:v>0</x:v>
      </x:c>
      <x:c r="K81" s="17" t="n">
        <x:f>J81*K$5/12</x:f>
        <x:v>0</x:v>
      </x:c>
      <x:c r="L81" s="17" t="n">
        <x:f>MIN(J81+K81,L$5)</x:f>
        <x:v>0</x:v>
      </x:c>
      <x:c r="M81" s="17" t="n">
        <x:f>MIN(MAX(0,J81+K81-L81),MAX(0,$I81-0))</x:f>
        <x:v>0</x:v>
      </x:c>
      <x:c r="N81" s="17" t="n">
        <x:f>SUM(L81,M81)</x:f>
        <x:v>0</x:v>
      </x:c>
      <x:c r="O81" s="17" t="n">
        <x:f>MAX(0,J81+K81-N81)</x:f>
        <x:v>0</x:v>
      </x:c>
      <x:c r="P81" s="17" t="n">
        <x:f>U80</x:f>
        <x:v>0</x:v>
      </x:c>
      <x:c r="Q81" s="17" t="n">
        <x:f>P81*Q$5/12</x:f>
        <x:v>0</x:v>
      </x:c>
      <x:c r="R81" s="17" t="n">
        <x:f>MIN(P81+Q81,R$5)</x:f>
        <x:v>0</x:v>
      </x:c>
      <x:c r="S81" s="17" t="n">
        <x:f>MIN(MAX(0,P81+Q81-R81),MAX(0,$I81-SUM(M81)))</x:f>
        <x:v>0</x:v>
      </x:c>
      <x:c r="T81" s="17" t="n">
        <x:f>SUM(R81,S81)</x:f>
        <x:v>0</x:v>
      </x:c>
      <x:c r="U81" s="17" t="n">
        <x:f>MAX(0,P81+Q81-T81)</x:f>
        <x:v>0</x:v>
      </x:c>
      <x:c r="V81" s="17" t="n">
        <x:f>AA80</x:f>
        <x:v>0</x:v>
      </x:c>
      <x:c r="W81" s="17" t="n">
        <x:f>V81*W$5/12</x:f>
        <x:v>0</x:v>
      </x:c>
      <x:c r="X81" s="17" t="n">
        <x:f>MIN(V81+W81,X$5)</x:f>
        <x:v>0</x:v>
      </x:c>
      <x:c r="Y81" s="17" t="n">
        <x:f>MIN(MAX(0,V81+W81-X81),MAX(0,$I81-SUM(M81,S81)))</x:f>
        <x:v>0</x:v>
      </x:c>
      <x:c r="Z81" s="17" t="n">
        <x:f>SUM(X81,Y81)</x:f>
        <x:v>0</x:v>
      </x:c>
      <x:c r="AA81" s="17" t="n">
        <x:f>MAX(0,V81+W81-Z81)</x:f>
        <x:v>0</x:v>
      </x:c>
      <x:c r="AB81" s="17" t="n">
        <x:f>AG80</x:f>
        <x:v>0</x:v>
      </x:c>
      <x:c r="AC81" s="17" t="n">
        <x:f>AB81*AC$5/12</x:f>
        <x:v>0</x:v>
      </x:c>
      <x:c r="AD81" s="17" t="n">
        <x:f>MIN(AB81+AC81,AD$5)</x:f>
        <x:v>0</x:v>
      </x:c>
      <x:c r="AE81" s="17" t="n">
        <x:f>MIN(MAX(0,AB81+AC81-AD81),MAX(0,$I81-SUM(M81,S81,Y81)))</x:f>
        <x:v>0</x:v>
      </x:c>
      <x:c r="AF81" s="17" t="n">
        <x:f>SUM(AD81,AE81)</x:f>
        <x:v>0</x:v>
      </x:c>
      <x:c r="AG81" s="17" t="n">
        <x:f>MAX(0,AB81+AC81-AF81)</x:f>
        <x:v>0</x:v>
      </x:c>
      <x:c r="AH81" s="17" t="n">
        <x:f>AM80</x:f>
        <x:v>0</x:v>
      </x:c>
      <x:c r="AI81" s="17" t="n">
        <x:f>AH81*AI$5/12</x:f>
        <x:v>0</x:v>
      </x:c>
      <x:c r="AJ81" s="17" t="n">
        <x:f>MIN(AH81+AI81,AJ$5)</x:f>
        <x:v>0</x:v>
      </x:c>
      <x:c r="AK81" s="17" t="n">
        <x:f>MIN(MAX(0,AH81+AI81-AJ81),MAX(0,$I81-SUM(M81,S81,Y81,AE81)))</x:f>
        <x:v>0</x:v>
      </x:c>
      <x:c r="AL81" s="17" t="n">
        <x:f>SUM(AJ81,AK81)</x:f>
        <x:v>0</x:v>
      </x:c>
      <x:c r="AM81" s="17" t="n">
        <x:f>MAX(0,AH81+AI81-AL81)</x:f>
        <x:v>0</x:v>
      </x:c>
      <x:c r="AN81" s="17" t="n">
        <x:f>AS80</x:f>
        <x:v>0</x:v>
      </x:c>
      <x:c r="AO81" s="17" t="n">
        <x:f>AN81*AO$5/12</x:f>
        <x:v>0</x:v>
      </x:c>
      <x:c r="AP81" s="17" t="n">
        <x:f>MIN(AN81+AO81,AP$5)</x:f>
        <x:v>0</x:v>
      </x:c>
      <x:c r="AQ81" s="17" t="n">
        <x:f>MIN(MAX(0,AN81+AO81-AP81),MAX(0,$I81-SUM(M81,S81,Y81,AE81,AK81)))</x:f>
        <x:v>0</x:v>
      </x:c>
      <x:c r="AR81" s="17" t="n">
        <x:f>SUM(AP81,AQ81)</x:f>
        <x:v>0</x:v>
      </x:c>
      <x:c r="AS81" s="17" t="n">
        <x:f>MAX(0,AN81+AO81-AR81)</x:f>
        <x:v>0</x:v>
      </x:c>
    </x:row>
    <x:row r="82" ht="24" customHeight="1">
      <x:c r="A82" s="2" t="n">
        <x:f>73</x:f>
        <x:v>73</x:v>
      </x:c>
      <x:c r="B82" s="17" t="n">
        <x:f>'Monthly budget'!C80</x:f>
        <x:v>115</x:v>
      </x:c>
      <x:c r="C82" s="17" t="n">
        <x:f>'Monthly budget'!D80</x:f>
        <x:v>300</x:v>
      </x:c>
      <x:c r="D82" s="17" t="n">
        <x:f>SUM(J82,P82,V82,AB82,AH82,AN82)</x:f>
        <x:v>0</x:v>
      </x:c>
      <x:c r="E82" s="17" t="n">
        <x:f>SUM(K82,Q82,W82,AC82,AI82,AO82)</x:f>
        <x:v>0</x:v>
      </x:c>
      <x:c r="F82" s="17" t="n">
        <x:f>SUM(N82,T82,Z82,AF82,AL82,AR82)</x:f>
        <x:v>0</x:v>
      </x:c>
      <x:c r="G82" s="17" t="n">
        <x:f>SUM(O82,U82,AA82,AG82,AM82,AS82)</x:f>
        <x:v>0</x:v>
      </x:c>
      <x:c r="H82" s="17" t="n">
        <x:f>SUM($E$10:E82)</x:f>
        <x:v>1655.9545496698943</x:v>
      </x:c>
      <x:c r="I82" s="17" t="n">
        <x:f>MAX(0,C82-SUM(L82,R82,X82,AD82,AJ82,AP82))</x:f>
        <x:v>300</x:v>
      </x:c>
      <x:c r="J82" s="17" t="n">
        <x:f>O81</x:f>
        <x:v>0</x:v>
      </x:c>
      <x:c r="K82" s="17" t="n">
        <x:f>J82*K$5/12</x:f>
        <x:v>0</x:v>
      </x:c>
      <x:c r="L82" s="17" t="n">
        <x:f>MIN(J82+K82,L$5)</x:f>
        <x:v>0</x:v>
      </x:c>
      <x:c r="M82" s="17" t="n">
        <x:f>MIN(MAX(0,J82+K82-L82),MAX(0,$I82-0))</x:f>
        <x:v>0</x:v>
      </x:c>
      <x:c r="N82" s="17" t="n">
        <x:f>SUM(L82,M82)</x:f>
        <x:v>0</x:v>
      </x:c>
      <x:c r="O82" s="17" t="n">
        <x:f>MAX(0,J82+K82-N82)</x:f>
        <x:v>0</x:v>
      </x:c>
      <x:c r="P82" s="17" t="n">
        <x:f>U81</x:f>
        <x:v>0</x:v>
      </x:c>
      <x:c r="Q82" s="17" t="n">
        <x:f>P82*Q$5/12</x:f>
        <x:v>0</x:v>
      </x:c>
      <x:c r="R82" s="17" t="n">
        <x:f>MIN(P82+Q82,R$5)</x:f>
        <x:v>0</x:v>
      </x:c>
      <x:c r="S82" s="17" t="n">
        <x:f>MIN(MAX(0,P82+Q82-R82),MAX(0,$I82-SUM(M82)))</x:f>
        <x:v>0</x:v>
      </x:c>
      <x:c r="T82" s="17" t="n">
        <x:f>SUM(R82,S82)</x:f>
        <x:v>0</x:v>
      </x:c>
      <x:c r="U82" s="17" t="n">
        <x:f>MAX(0,P82+Q82-T82)</x:f>
        <x:v>0</x:v>
      </x:c>
      <x:c r="V82" s="17" t="n">
        <x:f>AA81</x:f>
        <x:v>0</x:v>
      </x:c>
      <x:c r="W82" s="17" t="n">
        <x:f>V82*W$5/12</x:f>
        <x:v>0</x:v>
      </x:c>
      <x:c r="X82" s="17" t="n">
        <x:f>MIN(V82+W82,X$5)</x:f>
        <x:v>0</x:v>
      </x:c>
      <x:c r="Y82" s="17" t="n">
        <x:f>MIN(MAX(0,V82+W82-X82),MAX(0,$I82-SUM(M82,S82)))</x:f>
        <x:v>0</x:v>
      </x:c>
      <x:c r="Z82" s="17" t="n">
        <x:f>SUM(X82,Y82)</x:f>
        <x:v>0</x:v>
      </x:c>
      <x:c r="AA82" s="17" t="n">
        <x:f>MAX(0,V82+W82-Z82)</x:f>
        <x:v>0</x:v>
      </x:c>
      <x:c r="AB82" s="17" t="n">
        <x:f>AG81</x:f>
        <x:v>0</x:v>
      </x:c>
      <x:c r="AC82" s="17" t="n">
        <x:f>AB82*AC$5/12</x:f>
        <x:v>0</x:v>
      </x:c>
      <x:c r="AD82" s="17" t="n">
        <x:f>MIN(AB82+AC82,AD$5)</x:f>
        <x:v>0</x:v>
      </x:c>
      <x:c r="AE82" s="17" t="n">
        <x:f>MIN(MAX(0,AB82+AC82-AD82),MAX(0,$I82-SUM(M82,S82,Y82)))</x:f>
        <x:v>0</x:v>
      </x:c>
      <x:c r="AF82" s="17" t="n">
        <x:f>SUM(AD82,AE82)</x:f>
        <x:v>0</x:v>
      </x:c>
      <x:c r="AG82" s="17" t="n">
        <x:f>MAX(0,AB82+AC82-AF82)</x:f>
        <x:v>0</x:v>
      </x:c>
      <x:c r="AH82" s="17" t="n">
        <x:f>AM81</x:f>
        <x:v>0</x:v>
      </x:c>
      <x:c r="AI82" s="17" t="n">
        <x:f>AH82*AI$5/12</x:f>
        <x:v>0</x:v>
      </x:c>
      <x:c r="AJ82" s="17" t="n">
        <x:f>MIN(AH82+AI82,AJ$5)</x:f>
        <x:v>0</x:v>
      </x:c>
      <x:c r="AK82" s="17" t="n">
        <x:f>MIN(MAX(0,AH82+AI82-AJ82),MAX(0,$I82-SUM(M82,S82,Y82,AE82)))</x:f>
        <x:v>0</x:v>
      </x:c>
      <x:c r="AL82" s="17" t="n">
        <x:f>SUM(AJ82,AK82)</x:f>
        <x:v>0</x:v>
      </x:c>
      <x:c r="AM82" s="17" t="n">
        <x:f>MAX(0,AH82+AI82-AL82)</x:f>
        <x:v>0</x:v>
      </x:c>
      <x:c r="AN82" s="17" t="n">
        <x:f>AS81</x:f>
        <x:v>0</x:v>
      </x:c>
      <x:c r="AO82" s="17" t="n">
        <x:f>AN82*AO$5/12</x:f>
        <x:v>0</x:v>
      </x:c>
      <x:c r="AP82" s="17" t="n">
        <x:f>MIN(AN82+AO82,AP$5)</x:f>
        <x:v>0</x:v>
      </x:c>
      <x:c r="AQ82" s="17" t="n">
        <x:f>MIN(MAX(0,AN82+AO82-AP82),MAX(0,$I82-SUM(M82,S82,Y82,AE82,AK82)))</x:f>
        <x:v>0</x:v>
      </x:c>
      <x:c r="AR82" s="17" t="n">
        <x:f>SUM(AP82,AQ82)</x:f>
        <x:v>0</x:v>
      </x:c>
      <x:c r="AS82" s="17" t="n">
        <x:f>MAX(0,AN82+AO82-AR82)</x:f>
        <x:v>0</x:v>
      </x:c>
    </x:row>
    <x:row r="83" ht="24" customHeight="1">
      <x:c r="A83" s="2" t="n">
        <x:f>74</x:f>
        <x:v>74</x:v>
      </x:c>
      <x:c r="B83" s="17" t="n">
        <x:f>'Monthly budget'!C81</x:f>
        <x:v>115</x:v>
      </x:c>
      <x:c r="C83" s="17" t="n">
        <x:f>'Monthly budget'!D81</x:f>
        <x:v>300</x:v>
      </x:c>
      <x:c r="D83" s="17" t="n">
        <x:f>SUM(J83,P83,V83,AB83,AH83,AN83)</x:f>
        <x:v>0</x:v>
      </x:c>
      <x:c r="E83" s="17" t="n">
        <x:f>SUM(K83,Q83,W83,AC83,AI83,AO83)</x:f>
        <x:v>0</x:v>
      </x:c>
      <x:c r="F83" s="17" t="n">
        <x:f>SUM(N83,T83,Z83,AF83,AL83,AR83)</x:f>
        <x:v>0</x:v>
      </x:c>
      <x:c r="G83" s="17" t="n">
        <x:f>SUM(O83,U83,AA83,AG83,AM83,AS83)</x:f>
        <x:v>0</x:v>
      </x:c>
      <x:c r="H83" s="17" t="n">
        <x:f>SUM($E$10:E83)</x:f>
        <x:v>1655.9545496698943</x:v>
      </x:c>
      <x:c r="I83" s="17" t="n">
        <x:f>MAX(0,C83-SUM(L83,R83,X83,AD83,AJ83,AP83))</x:f>
        <x:v>300</x:v>
      </x:c>
      <x:c r="J83" s="17" t="n">
        <x:f>O82</x:f>
        <x:v>0</x:v>
      </x:c>
      <x:c r="K83" s="17" t="n">
        <x:f>J83*K$5/12</x:f>
        <x:v>0</x:v>
      </x:c>
      <x:c r="L83" s="17" t="n">
        <x:f>MIN(J83+K83,L$5)</x:f>
        <x:v>0</x:v>
      </x:c>
      <x:c r="M83" s="17" t="n">
        <x:f>MIN(MAX(0,J83+K83-L83),MAX(0,$I83-0))</x:f>
        <x:v>0</x:v>
      </x:c>
      <x:c r="N83" s="17" t="n">
        <x:f>SUM(L83,M83)</x:f>
        <x:v>0</x:v>
      </x:c>
      <x:c r="O83" s="17" t="n">
        <x:f>MAX(0,J83+K83-N83)</x:f>
        <x:v>0</x:v>
      </x:c>
      <x:c r="P83" s="17" t="n">
        <x:f>U82</x:f>
        <x:v>0</x:v>
      </x:c>
      <x:c r="Q83" s="17" t="n">
        <x:f>P83*Q$5/12</x:f>
        <x:v>0</x:v>
      </x:c>
      <x:c r="R83" s="17" t="n">
        <x:f>MIN(P83+Q83,R$5)</x:f>
        <x:v>0</x:v>
      </x:c>
      <x:c r="S83" s="17" t="n">
        <x:f>MIN(MAX(0,P83+Q83-R83),MAX(0,$I83-SUM(M83)))</x:f>
        <x:v>0</x:v>
      </x:c>
      <x:c r="T83" s="17" t="n">
        <x:f>SUM(R83,S83)</x:f>
        <x:v>0</x:v>
      </x:c>
      <x:c r="U83" s="17" t="n">
        <x:f>MAX(0,P83+Q83-T83)</x:f>
        <x:v>0</x:v>
      </x:c>
      <x:c r="V83" s="17" t="n">
        <x:f>AA82</x:f>
        <x:v>0</x:v>
      </x:c>
      <x:c r="W83" s="17" t="n">
        <x:f>V83*W$5/12</x:f>
        <x:v>0</x:v>
      </x:c>
      <x:c r="X83" s="17" t="n">
        <x:f>MIN(V83+W83,X$5)</x:f>
        <x:v>0</x:v>
      </x:c>
      <x:c r="Y83" s="17" t="n">
        <x:f>MIN(MAX(0,V83+W83-X83),MAX(0,$I83-SUM(M83,S83)))</x:f>
        <x:v>0</x:v>
      </x:c>
      <x:c r="Z83" s="17" t="n">
        <x:f>SUM(X83,Y83)</x:f>
        <x:v>0</x:v>
      </x:c>
      <x:c r="AA83" s="17" t="n">
        <x:f>MAX(0,V83+W83-Z83)</x:f>
        <x:v>0</x:v>
      </x:c>
      <x:c r="AB83" s="17" t="n">
        <x:f>AG82</x:f>
        <x:v>0</x:v>
      </x:c>
      <x:c r="AC83" s="17" t="n">
        <x:f>AB83*AC$5/12</x:f>
        <x:v>0</x:v>
      </x:c>
      <x:c r="AD83" s="17" t="n">
        <x:f>MIN(AB83+AC83,AD$5)</x:f>
        <x:v>0</x:v>
      </x:c>
      <x:c r="AE83" s="17" t="n">
        <x:f>MIN(MAX(0,AB83+AC83-AD83),MAX(0,$I83-SUM(M83,S83,Y83)))</x:f>
        <x:v>0</x:v>
      </x:c>
      <x:c r="AF83" s="17" t="n">
        <x:f>SUM(AD83,AE83)</x:f>
        <x:v>0</x:v>
      </x:c>
      <x:c r="AG83" s="17" t="n">
        <x:f>MAX(0,AB83+AC83-AF83)</x:f>
        <x:v>0</x:v>
      </x:c>
      <x:c r="AH83" s="17" t="n">
        <x:f>AM82</x:f>
        <x:v>0</x:v>
      </x:c>
      <x:c r="AI83" s="17" t="n">
        <x:f>AH83*AI$5/12</x:f>
        <x:v>0</x:v>
      </x:c>
      <x:c r="AJ83" s="17" t="n">
        <x:f>MIN(AH83+AI83,AJ$5)</x:f>
        <x:v>0</x:v>
      </x:c>
      <x:c r="AK83" s="17" t="n">
        <x:f>MIN(MAX(0,AH83+AI83-AJ83),MAX(0,$I83-SUM(M83,S83,Y83,AE83)))</x:f>
        <x:v>0</x:v>
      </x:c>
      <x:c r="AL83" s="17" t="n">
        <x:f>SUM(AJ83,AK83)</x:f>
        <x:v>0</x:v>
      </x:c>
      <x:c r="AM83" s="17" t="n">
        <x:f>MAX(0,AH83+AI83-AL83)</x:f>
        <x:v>0</x:v>
      </x:c>
      <x:c r="AN83" s="17" t="n">
        <x:f>AS82</x:f>
        <x:v>0</x:v>
      </x:c>
      <x:c r="AO83" s="17" t="n">
        <x:f>AN83*AO$5/12</x:f>
        <x:v>0</x:v>
      </x:c>
      <x:c r="AP83" s="17" t="n">
        <x:f>MIN(AN83+AO83,AP$5)</x:f>
        <x:v>0</x:v>
      </x:c>
      <x:c r="AQ83" s="17" t="n">
        <x:f>MIN(MAX(0,AN83+AO83-AP83),MAX(0,$I83-SUM(M83,S83,Y83,AE83,AK83)))</x:f>
        <x:v>0</x:v>
      </x:c>
      <x:c r="AR83" s="17" t="n">
        <x:f>SUM(AP83,AQ83)</x:f>
        <x:v>0</x:v>
      </x:c>
      <x:c r="AS83" s="17" t="n">
        <x:f>MAX(0,AN83+AO83-AR83)</x:f>
        <x:v>0</x:v>
      </x:c>
    </x:row>
    <x:row r="84" ht="24" customHeight="1">
      <x:c r="A84" s="2" t="n">
        <x:f>75</x:f>
        <x:v>75</x:v>
      </x:c>
      <x:c r="B84" s="17" t="n">
        <x:f>'Monthly budget'!C82</x:f>
        <x:v>115</x:v>
      </x:c>
      <x:c r="C84" s="17" t="n">
        <x:f>'Monthly budget'!D82</x:f>
        <x:v>300</x:v>
      </x:c>
      <x:c r="D84" s="17" t="n">
        <x:f>SUM(J84,P84,V84,AB84,AH84,AN84)</x:f>
        <x:v>0</x:v>
      </x:c>
      <x:c r="E84" s="17" t="n">
        <x:f>SUM(K84,Q84,W84,AC84,AI84,AO84)</x:f>
        <x:v>0</x:v>
      </x:c>
      <x:c r="F84" s="17" t="n">
        <x:f>SUM(N84,T84,Z84,AF84,AL84,AR84)</x:f>
        <x:v>0</x:v>
      </x:c>
      <x:c r="G84" s="17" t="n">
        <x:f>SUM(O84,U84,AA84,AG84,AM84,AS84)</x:f>
        <x:v>0</x:v>
      </x:c>
      <x:c r="H84" s="17" t="n">
        <x:f>SUM($E$10:E84)</x:f>
        <x:v>1655.9545496698943</x:v>
      </x:c>
      <x:c r="I84" s="17" t="n">
        <x:f>MAX(0,C84-SUM(L84,R84,X84,AD84,AJ84,AP84))</x:f>
        <x:v>300</x:v>
      </x:c>
      <x:c r="J84" s="17" t="n">
        <x:f>O83</x:f>
        <x:v>0</x:v>
      </x:c>
      <x:c r="K84" s="17" t="n">
        <x:f>J84*K$5/12</x:f>
        <x:v>0</x:v>
      </x:c>
      <x:c r="L84" s="17" t="n">
        <x:f>MIN(J84+K84,L$5)</x:f>
        <x:v>0</x:v>
      </x:c>
      <x:c r="M84" s="17" t="n">
        <x:f>MIN(MAX(0,J84+K84-L84),MAX(0,$I84-0))</x:f>
        <x:v>0</x:v>
      </x:c>
      <x:c r="N84" s="17" t="n">
        <x:f>SUM(L84,M84)</x:f>
        <x:v>0</x:v>
      </x:c>
      <x:c r="O84" s="17" t="n">
        <x:f>MAX(0,J84+K84-N84)</x:f>
        <x:v>0</x:v>
      </x:c>
      <x:c r="P84" s="17" t="n">
        <x:f>U83</x:f>
        <x:v>0</x:v>
      </x:c>
      <x:c r="Q84" s="17" t="n">
        <x:f>P84*Q$5/12</x:f>
        <x:v>0</x:v>
      </x:c>
      <x:c r="R84" s="17" t="n">
        <x:f>MIN(P84+Q84,R$5)</x:f>
        <x:v>0</x:v>
      </x:c>
      <x:c r="S84" s="17" t="n">
        <x:f>MIN(MAX(0,P84+Q84-R84),MAX(0,$I84-SUM(M84)))</x:f>
        <x:v>0</x:v>
      </x:c>
      <x:c r="T84" s="17" t="n">
        <x:f>SUM(R84,S84)</x:f>
        <x:v>0</x:v>
      </x:c>
      <x:c r="U84" s="17" t="n">
        <x:f>MAX(0,P84+Q84-T84)</x:f>
        <x:v>0</x:v>
      </x:c>
      <x:c r="V84" s="17" t="n">
        <x:f>AA83</x:f>
        <x:v>0</x:v>
      </x:c>
      <x:c r="W84" s="17" t="n">
        <x:f>V84*W$5/12</x:f>
        <x:v>0</x:v>
      </x:c>
      <x:c r="X84" s="17" t="n">
        <x:f>MIN(V84+W84,X$5)</x:f>
        <x:v>0</x:v>
      </x:c>
      <x:c r="Y84" s="17" t="n">
        <x:f>MIN(MAX(0,V84+W84-X84),MAX(0,$I84-SUM(M84,S84)))</x:f>
        <x:v>0</x:v>
      </x:c>
      <x:c r="Z84" s="17" t="n">
        <x:f>SUM(X84,Y84)</x:f>
        <x:v>0</x:v>
      </x:c>
      <x:c r="AA84" s="17" t="n">
        <x:f>MAX(0,V84+W84-Z84)</x:f>
        <x:v>0</x:v>
      </x:c>
      <x:c r="AB84" s="17" t="n">
        <x:f>AG83</x:f>
        <x:v>0</x:v>
      </x:c>
      <x:c r="AC84" s="17" t="n">
        <x:f>AB84*AC$5/12</x:f>
        <x:v>0</x:v>
      </x:c>
      <x:c r="AD84" s="17" t="n">
        <x:f>MIN(AB84+AC84,AD$5)</x:f>
        <x:v>0</x:v>
      </x:c>
      <x:c r="AE84" s="17" t="n">
        <x:f>MIN(MAX(0,AB84+AC84-AD84),MAX(0,$I84-SUM(M84,S84,Y84)))</x:f>
        <x:v>0</x:v>
      </x:c>
      <x:c r="AF84" s="17" t="n">
        <x:f>SUM(AD84,AE84)</x:f>
        <x:v>0</x:v>
      </x:c>
      <x:c r="AG84" s="17" t="n">
        <x:f>MAX(0,AB84+AC84-AF84)</x:f>
        <x:v>0</x:v>
      </x:c>
      <x:c r="AH84" s="17" t="n">
        <x:f>AM83</x:f>
        <x:v>0</x:v>
      </x:c>
      <x:c r="AI84" s="17" t="n">
        <x:f>AH84*AI$5/12</x:f>
        <x:v>0</x:v>
      </x:c>
      <x:c r="AJ84" s="17" t="n">
        <x:f>MIN(AH84+AI84,AJ$5)</x:f>
        <x:v>0</x:v>
      </x:c>
      <x:c r="AK84" s="17" t="n">
        <x:f>MIN(MAX(0,AH84+AI84-AJ84),MAX(0,$I84-SUM(M84,S84,Y84,AE84)))</x:f>
        <x:v>0</x:v>
      </x:c>
      <x:c r="AL84" s="17" t="n">
        <x:f>SUM(AJ84,AK84)</x:f>
        <x:v>0</x:v>
      </x:c>
      <x:c r="AM84" s="17" t="n">
        <x:f>MAX(0,AH84+AI84-AL84)</x:f>
        <x:v>0</x:v>
      </x:c>
      <x:c r="AN84" s="17" t="n">
        <x:f>AS83</x:f>
        <x:v>0</x:v>
      </x:c>
      <x:c r="AO84" s="17" t="n">
        <x:f>AN84*AO$5/12</x:f>
        <x:v>0</x:v>
      </x:c>
      <x:c r="AP84" s="17" t="n">
        <x:f>MIN(AN84+AO84,AP$5)</x:f>
        <x:v>0</x:v>
      </x:c>
      <x:c r="AQ84" s="17" t="n">
        <x:f>MIN(MAX(0,AN84+AO84-AP84),MAX(0,$I84-SUM(M84,S84,Y84,AE84,AK84)))</x:f>
        <x:v>0</x:v>
      </x:c>
      <x:c r="AR84" s="17" t="n">
        <x:f>SUM(AP84,AQ84)</x:f>
        <x:v>0</x:v>
      </x:c>
      <x:c r="AS84" s="17" t="n">
        <x:f>MAX(0,AN84+AO84-AR84)</x:f>
        <x:v>0</x:v>
      </x:c>
    </x:row>
    <x:row r="85" ht="24" customHeight="1">
      <x:c r="A85" s="2" t="n">
        <x:f>76</x:f>
        <x:v>76</x:v>
      </x:c>
      <x:c r="B85" s="17" t="n">
        <x:f>'Monthly budget'!C83</x:f>
        <x:v>115</x:v>
      </x:c>
      <x:c r="C85" s="17" t="n">
        <x:f>'Monthly budget'!D83</x:f>
        <x:v>300</x:v>
      </x:c>
      <x:c r="D85" s="17" t="n">
        <x:f>SUM(J85,P85,V85,AB85,AH85,AN85)</x:f>
        <x:v>0</x:v>
      </x:c>
      <x:c r="E85" s="17" t="n">
        <x:f>SUM(K85,Q85,W85,AC85,AI85,AO85)</x:f>
        <x:v>0</x:v>
      </x:c>
      <x:c r="F85" s="17" t="n">
        <x:f>SUM(N85,T85,Z85,AF85,AL85,AR85)</x:f>
        <x:v>0</x:v>
      </x:c>
      <x:c r="G85" s="17" t="n">
        <x:f>SUM(O85,U85,AA85,AG85,AM85,AS85)</x:f>
        <x:v>0</x:v>
      </x:c>
      <x:c r="H85" s="17" t="n">
        <x:f>SUM($E$10:E85)</x:f>
        <x:v>1655.9545496698943</x:v>
      </x:c>
      <x:c r="I85" s="17" t="n">
        <x:f>MAX(0,C85-SUM(L85,R85,X85,AD85,AJ85,AP85))</x:f>
        <x:v>300</x:v>
      </x:c>
      <x:c r="J85" s="17" t="n">
        <x:f>O84</x:f>
        <x:v>0</x:v>
      </x:c>
      <x:c r="K85" s="17" t="n">
        <x:f>J85*K$5/12</x:f>
        <x:v>0</x:v>
      </x:c>
      <x:c r="L85" s="17" t="n">
        <x:f>MIN(J85+K85,L$5)</x:f>
        <x:v>0</x:v>
      </x:c>
      <x:c r="M85" s="17" t="n">
        <x:f>MIN(MAX(0,J85+K85-L85),MAX(0,$I85-0))</x:f>
        <x:v>0</x:v>
      </x:c>
      <x:c r="N85" s="17" t="n">
        <x:f>SUM(L85,M85)</x:f>
        <x:v>0</x:v>
      </x:c>
      <x:c r="O85" s="17" t="n">
        <x:f>MAX(0,J85+K85-N85)</x:f>
        <x:v>0</x:v>
      </x:c>
      <x:c r="P85" s="17" t="n">
        <x:f>U84</x:f>
        <x:v>0</x:v>
      </x:c>
      <x:c r="Q85" s="17" t="n">
        <x:f>P85*Q$5/12</x:f>
        <x:v>0</x:v>
      </x:c>
      <x:c r="R85" s="17" t="n">
        <x:f>MIN(P85+Q85,R$5)</x:f>
        <x:v>0</x:v>
      </x:c>
      <x:c r="S85" s="17" t="n">
        <x:f>MIN(MAX(0,P85+Q85-R85),MAX(0,$I85-SUM(M85)))</x:f>
        <x:v>0</x:v>
      </x:c>
      <x:c r="T85" s="17" t="n">
        <x:f>SUM(R85,S85)</x:f>
        <x:v>0</x:v>
      </x:c>
      <x:c r="U85" s="17" t="n">
        <x:f>MAX(0,P85+Q85-T85)</x:f>
        <x:v>0</x:v>
      </x:c>
      <x:c r="V85" s="17" t="n">
        <x:f>AA84</x:f>
        <x:v>0</x:v>
      </x:c>
      <x:c r="W85" s="17" t="n">
        <x:f>V85*W$5/12</x:f>
        <x:v>0</x:v>
      </x:c>
      <x:c r="X85" s="17" t="n">
        <x:f>MIN(V85+W85,X$5)</x:f>
        <x:v>0</x:v>
      </x:c>
      <x:c r="Y85" s="17" t="n">
        <x:f>MIN(MAX(0,V85+W85-X85),MAX(0,$I85-SUM(M85,S85)))</x:f>
        <x:v>0</x:v>
      </x:c>
      <x:c r="Z85" s="17" t="n">
        <x:f>SUM(X85,Y85)</x:f>
        <x:v>0</x:v>
      </x:c>
      <x:c r="AA85" s="17" t="n">
        <x:f>MAX(0,V85+W85-Z85)</x:f>
        <x:v>0</x:v>
      </x:c>
      <x:c r="AB85" s="17" t="n">
        <x:f>AG84</x:f>
        <x:v>0</x:v>
      </x:c>
      <x:c r="AC85" s="17" t="n">
        <x:f>AB85*AC$5/12</x:f>
        <x:v>0</x:v>
      </x:c>
      <x:c r="AD85" s="17" t="n">
        <x:f>MIN(AB85+AC85,AD$5)</x:f>
        <x:v>0</x:v>
      </x:c>
      <x:c r="AE85" s="17" t="n">
        <x:f>MIN(MAX(0,AB85+AC85-AD85),MAX(0,$I85-SUM(M85,S85,Y85)))</x:f>
        <x:v>0</x:v>
      </x:c>
      <x:c r="AF85" s="17" t="n">
        <x:f>SUM(AD85,AE85)</x:f>
        <x:v>0</x:v>
      </x:c>
      <x:c r="AG85" s="17" t="n">
        <x:f>MAX(0,AB85+AC85-AF85)</x:f>
        <x:v>0</x:v>
      </x:c>
      <x:c r="AH85" s="17" t="n">
        <x:f>AM84</x:f>
        <x:v>0</x:v>
      </x:c>
      <x:c r="AI85" s="17" t="n">
        <x:f>AH85*AI$5/12</x:f>
        <x:v>0</x:v>
      </x:c>
      <x:c r="AJ85" s="17" t="n">
        <x:f>MIN(AH85+AI85,AJ$5)</x:f>
        <x:v>0</x:v>
      </x:c>
      <x:c r="AK85" s="17" t="n">
        <x:f>MIN(MAX(0,AH85+AI85-AJ85),MAX(0,$I85-SUM(M85,S85,Y85,AE85)))</x:f>
        <x:v>0</x:v>
      </x:c>
      <x:c r="AL85" s="17" t="n">
        <x:f>SUM(AJ85,AK85)</x:f>
        <x:v>0</x:v>
      </x:c>
      <x:c r="AM85" s="17" t="n">
        <x:f>MAX(0,AH85+AI85-AL85)</x:f>
        <x:v>0</x:v>
      </x:c>
      <x:c r="AN85" s="17" t="n">
        <x:f>AS84</x:f>
        <x:v>0</x:v>
      </x:c>
      <x:c r="AO85" s="17" t="n">
        <x:f>AN85*AO$5/12</x:f>
        <x:v>0</x:v>
      </x:c>
      <x:c r="AP85" s="17" t="n">
        <x:f>MIN(AN85+AO85,AP$5)</x:f>
        <x:v>0</x:v>
      </x:c>
      <x:c r="AQ85" s="17" t="n">
        <x:f>MIN(MAX(0,AN85+AO85-AP85),MAX(0,$I85-SUM(M85,S85,Y85,AE85,AK85)))</x:f>
        <x:v>0</x:v>
      </x:c>
      <x:c r="AR85" s="17" t="n">
        <x:f>SUM(AP85,AQ85)</x:f>
        <x:v>0</x:v>
      </x:c>
      <x:c r="AS85" s="17" t="n">
        <x:f>MAX(0,AN85+AO85-AR85)</x:f>
        <x:v>0</x:v>
      </x:c>
    </x:row>
    <x:row r="86" ht="24" customHeight="1">
      <x:c r="A86" s="2" t="n">
        <x:f>77</x:f>
        <x:v>77</x:v>
      </x:c>
      <x:c r="B86" s="17" t="n">
        <x:f>'Monthly budget'!C84</x:f>
        <x:v>115</x:v>
      </x:c>
      <x:c r="C86" s="17" t="n">
        <x:f>'Monthly budget'!D84</x:f>
        <x:v>300</x:v>
      </x:c>
      <x:c r="D86" s="17" t="n">
        <x:f>SUM(J86,P86,V86,AB86,AH86,AN86)</x:f>
        <x:v>0</x:v>
      </x:c>
      <x:c r="E86" s="17" t="n">
        <x:f>SUM(K86,Q86,W86,AC86,AI86,AO86)</x:f>
        <x:v>0</x:v>
      </x:c>
      <x:c r="F86" s="17" t="n">
        <x:f>SUM(N86,T86,Z86,AF86,AL86,AR86)</x:f>
        <x:v>0</x:v>
      </x:c>
      <x:c r="G86" s="17" t="n">
        <x:f>SUM(O86,U86,AA86,AG86,AM86,AS86)</x:f>
        <x:v>0</x:v>
      </x:c>
      <x:c r="H86" s="17" t="n">
        <x:f>SUM($E$10:E86)</x:f>
        <x:v>1655.9545496698943</x:v>
      </x:c>
      <x:c r="I86" s="17" t="n">
        <x:f>MAX(0,C86-SUM(L86,R86,X86,AD86,AJ86,AP86))</x:f>
        <x:v>300</x:v>
      </x:c>
      <x:c r="J86" s="17" t="n">
        <x:f>O85</x:f>
        <x:v>0</x:v>
      </x:c>
      <x:c r="K86" s="17" t="n">
        <x:f>J86*K$5/12</x:f>
        <x:v>0</x:v>
      </x:c>
      <x:c r="L86" s="17" t="n">
        <x:f>MIN(J86+K86,L$5)</x:f>
        <x:v>0</x:v>
      </x:c>
      <x:c r="M86" s="17" t="n">
        <x:f>MIN(MAX(0,J86+K86-L86),MAX(0,$I86-0))</x:f>
        <x:v>0</x:v>
      </x:c>
      <x:c r="N86" s="17" t="n">
        <x:f>SUM(L86,M86)</x:f>
        <x:v>0</x:v>
      </x:c>
      <x:c r="O86" s="17" t="n">
        <x:f>MAX(0,J86+K86-N86)</x:f>
        <x:v>0</x:v>
      </x:c>
      <x:c r="P86" s="17" t="n">
        <x:f>U85</x:f>
        <x:v>0</x:v>
      </x:c>
      <x:c r="Q86" s="17" t="n">
        <x:f>P86*Q$5/12</x:f>
        <x:v>0</x:v>
      </x:c>
      <x:c r="R86" s="17" t="n">
        <x:f>MIN(P86+Q86,R$5)</x:f>
        <x:v>0</x:v>
      </x:c>
      <x:c r="S86" s="17" t="n">
        <x:f>MIN(MAX(0,P86+Q86-R86),MAX(0,$I86-SUM(M86)))</x:f>
        <x:v>0</x:v>
      </x:c>
      <x:c r="T86" s="17" t="n">
        <x:f>SUM(R86,S86)</x:f>
        <x:v>0</x:v>
      </x:c>
      <x:c r="U86" s="17" t="n">
        <x:f>MAX(0,P86+Q86-T86)</x:f>
        <x:v>0</x:v>
      </x:c>
      <x:c r="V86" s="17" t="n">
        <x:f>AA85</x:f>
        <x:v>0</x:v>
      </x:c>
      <x:c r="W86" s="17" t="n">
        <x:f>V86*W$5/12</x:f>
        <x:v>0</x:v>
      </x:c>
      <x:c r="X86" s="17" t="n">
        <x:f>MIN(V86+W86,X$5)</x:f>
        <x:v>0</x:v>
      </x:c>
      <x:c r="Y86" s="17" t="n">
        <x:f>MIN(MAX(0,V86+W86-X86),MAX(0,$I86-SUM(M86,S86)))</x:f>
        <x:v>0</x:v>
      </x:c>
      <x:c r="Z86" s="17" t="n">
        <x:f>SUM(X86,Y86)</x:f>
        <x:v>0</x:v>
      </x:c>
      <x:c r="AA86" s="17" t="n">
        <x:f>MAX(0,V86+W86-Z86)</x:f>
        <x:v>0</x:v>
      </x:c>
      <x:c r="AB86" s="17" t="n">
        <x:f>AG85</x:f>
        <x:v>0</x:v>
      </x:c>
      <x:c r="AC86" s="17" t="n">
        <x:f>AB86*AC$5/12</x:f>
        <x:v>0</x:v>
      </x:c>
      <x:c r="AD86" s="17" t="n">
        <x:f>MIN(AB86+AC86,AD$5)</x:f>
        <x:v>0</x:v>
      </x:c>
      <x:c r="AE86" s="17" t="n">
        <x:f>MIN(MAX(0,AB86+AC86-AD86),MAX(0,$I86-SUM(M86,S86,Y86)))</x:f>
        <x:v>0</x:v>
      </x:c>
      <x:c r="AF86" s="17" t="n">
        <x:f>SUM(AD86,AE86)</x:f>
        <x:v>0</x:v>
      </x:c>
      <x:c r="AG86" s="17" t="n">
        <x:f>MAX(0,AB86+AC86-AF86)</x:f>
        <x:v>0</x:v>
      </x:c>
      <x:c r="AH86" s="17" t="n">
        <x:f>AM85</x:f>
        <x:v>0</x:v>
      </x:c>
      <x:c r="AI86" s="17" t="n">
        <x:f>AH86*AI$5/12</x:f>
        <x:v>0</x:v>
      </x:c>
      <x:c r="AJ86" s="17" t="n">
        <x:f>MIN(AH86+AI86,AJ$5)</x:f>
        <x:v>0</x:v>
      </x:c>
      <x:c r="AK86" s="17" t="n">
        <x:f>MIN(MAX(0,AH86+AI86-AJ86),MAX(0,$I86-SUM(M86,S86,Y86,AE86)))</x:f>
        <x:v>0</x:v>
      </x:c>
      <x:c r="AL86" s="17" t="n">
        <x:f>SUM(AJ86,AK86)</x:f>
        <x:v>0</x:v>
      </x:c>
      <x:c r="AM86" s="17" t="n">
        <x:f>MAX(0,AH86+AI86-AL86)</x:f>
        <x:v>0</x:v>
      </x:c>
      <x:c r="AN86" s="17" t="n">
        <x:f>AS85</x:f>
        <x:v>0</x:v>
      </x:c>
      <x:c r="AO86" s="17" t="n">
        <x:f>AN86*AO$5/12</x:f>
        <x:v>0</x:v>
      </x:c>
      <x:c r="AP86" s="17" t="n">
        <x:f>MIN(AN86+AO86,AP$5)</x:f>
        <x:v>0</x:v>
      </x:c>
      <x:c r="AQ86" s="17" t="n">
        <x:f>MIN(MAX(0,AN86+AO86-AP86),MAX(0,$I86-SUM(M86,S86,Y86,AE86,AK86)))</x:f>
        <x:v>0</x:v>
      </x:c>
      <x:c r="AR86" s="17" t="n">
        <x:f>SUM(AP86,AQ86)</x:f>
        <x:v>0</x:v>
      </x:c>
      <x:c r="AS86" s="17" t="n">
        <x:f>MAX(0,AN86+AO86-AR86)</x:f>
        <x:v>0</x:v>
      </x:c>
    </x:row>
    <x:row r="87" ht="24" customHeight="1">
      <x:c r="A87" s="2" t="n">
        <x:f>78</x:f>
        <x:v>78</x:v>
      </x:c>
      <x:c r="B87" s="17" t="n">
        <x:f>'Monthly budget'!C85</x:f>
        <x:v>115</x:v>
      </x:c>
      <x:c r="C87" s="17" t="n">
        <x:f>'Monthly budget'!D85</x:f>
        <x:v>300</x:v>
      </x:c>
      <x:c r="D87" s="17" t="n">
        <x:f>SUM(J87,P87,V87,AB87,AH87,AN87)</x:f>
        <x:v>0</x:v>
      </x:c>
      <x:c r="E87" s="17" t="n">
        <x:f>SUM(K87,Q87,W87,AC87,AI87,AO87)</x:f>
        <x:v>0</x:v>
      </x:c>
      <x:c r="F87" s="17" t="n">
        <x:f>SUM(N87,T87,Z87,AF87,AL87,AR87)</x:f>
        <x:v>0</x:v>
      </x:c>
      <x:c r="G87" s="17" t="n">
        <x:f>SUM(O87,U87,AA87,AG87,AM87,AS87)</x:f>
        <x:v>0</x:v>
      </x:c>
      <x:c r="H87" s="17" t="n">
        <x:f>SUM($E$10:E87)</x:f>
        <x:v>1655.9545496698943</x:v>
      </x:c>
      <x:c r="I87" s="17" t="n">
        <x:f>MAX(0,C87-SUM(L87,R87,X87,AD87,AJ87,AP87))</x:f>
        <x:v>300</x:v>
      </x:c>
      <x:c r="J87" s="17" t="n">
        <x:f>O86</x:f>
        <x:v>0</x:v>
      </x:c>
      <x:c r="K87" s="17" t="n">
        <x:f>J87*K$5/12</x:f>
        <x:v>0</x:v>
      </x:c>
      <x:c r="L87" s="17" t="n">
        <x:f>MIN(J87+K87,L$5)</x:f>
        <x:v>0</x:v>
      </x:c>
      <x:c r="M87" s="17" t="n">
        <x:f>MIN(MAX(0,J87+K87-L87),MAX(0,$I87-0))</x:f>
        <x:v>0</x:v>
      </x:c>
      <x:c r="N87" s="17" t="n">
        <x:f>SUM(L87,M87)</x:f>
        <x:v>0</x:v>
      </x:c>
      <x:c r="O87" s="17" t="n">
        <x:f>MAX(0,J87+K87-N87)</x:f>
        <x:v>0</x:v>
      </x:c>
      <x:c r="P87" s="17" t="n">
        <x:f>U86</x:f>
        <x:v>0</x:v>
      </x:c>
      <x:c r="Q87" s="17" t="n">
        <x:f>P87*Q$5/12</x:f>
        <x:v>0</x:v>
      </x:c>
      <x:c r="R87" s="17" t="n">
        <x:f>MIN(P87+Q87,R$5)</x:f>
        <x:v>0</x:v>
      </x:c>
      <x:c r="S87" s="17" t="n">
        <x:f>MIN(MAX(0,P87+Q87-R87),MAX(0,$I87-SUM(M87)))</x:f>
        <x:v>0</x:v>
      </x:c>
      <x:c r="T87" s="17" t="n">
        <x:f>SUM(R87,S87)</x:f>
        <x:v>0</x:v>
      </x:c>
      <x:c r="U87" s="17" t="n">
        <x:f>MAX(0,P87+Q87-T87)</x:f>
        <x:v>0</x:v>
      </x:c>
      <x:c r="V87" s="17" t="n">
        <x:f>AA86</x:f>
        <x:v>0</x:v>
      </x:c>
      <x:c r="W87" s="17" t="n">
        <x:f>V87*W$5/12</x:f>
        <x:v>0</x:v>
      </x:c>
      <x:c r="X87" s="17" t="n">
        <x:f>MIN(V87+W87,X$5)</x:f>
        <x:v>0</x:v>
      </x:c>
      <x:c r="Y87" s="17" t="n">
        <x:f>MIN(MAX(0,V87+W87-X87),MAX(0,$I87-SUM(M87,S87)))</x:f>
        <x:v>0</x:v>
      </x:c>
      <x:c r="Z87" s="17" t="n">
        <x:f>SUM(X87,Y87)</x:f>
        <x:v>0</x:v>
      </x:c>
      <x:c r="AA87" s="17" t="n">
        <x:f>MAX(0,V87+W87-Z87)</x:f>
        <x:v>0</x:v>
      </x:c>
      <x:c r="AB87" s="17" t="n">
        <x:f>AG86</x:f>
        <x:v>0</x:v>
      </x:c>
      <x:c r="AC87" s="17" t="n">
        <x:f>AB87*AC$5/12</x:f>
        <x:v>0</x:v>
      </x:c>
      <x:c r="AD87" s="17" t="n">
        <x:f>MIN(AB87+AC87,AD$5)</x:f>
        <x:v>0</x:v>
      </x:c>
      <x:c r="AE87" s="17" t="n">
        <x:f>MIN(MAX(0,AB87+AC87-AD87),MAX(0,$I87-SUM(M87,S87,Y87)))</x:f>
        <x:v>0</x:v>
      </x:c>
      <x:c r="AF87" s="17" t="n">
        <x:f>SUM(AD87,AE87)</x:f>
        <x:v>0</x:v>
      </x:c>
      <x:c r="AG87" s="17" t="n">
        <x:f>MAX(0,AB87+AC87-AF87)</x:f>
        <x:v>0</x:v>
      </x:c>
      <x:c r="AH87" s="17" t="n">
        <x:f>AM86</x:f>
        <x:v>0</x:v>
      </x:c>
      <x:c r="AI87" s="17" t="n">
        <x:f>AH87*AI$5/12</x:f>
        <x:v>0</x:v>
      </x:c>
      <x:c r="AJ87" s="17" t="n">
        <x:f>MIN(AH87+AI87,AJ$5)</x:f>
        <x:v>0</x:v>
      </x:c>
      <x:c r="AK87" s="17" t="n">
        <x:f>MIN(MAX(0,AH87+AI87-AJ87),MAX(0,$I87-SUM(M87,S87,Y87,AE87)))</x:f>
        <x:v>0</x:v>
      </x:c>
      <x:c r="AL87" s="17" t="n">
        <x:f>SUM(AJ87,AK87)</x:f>
        <x:v>0</x:v>
      </x:c>
      <x:c r="AM87" s="17" t="n">
        <x:f>MAX(0,AH87+AI87-AL87)</x:f>
        <x:v>0</x:v>
      </x:c>
      <x:c r="AN87" s="17" t="n">
        <x:f>AS86</x:f>
        <x:v>0</x:v>
      </x:c>
      <x:c r="AO87" s="17" t="n">
        <x:f>AN87*AO$5/12</x:f>
        <x:v>0</x:v>
      </x:c>
      <x:c r="AP87" s="17" t="n">
        <x:f>MIN(AN87+AO87,AP$5)</x:f>
        <x:v>0</x:v>
      </x:c>
      <x:c r="AQ87" s="17" t="n">
        <x:f>MIN(MAX(0,AN87+AO87-AP87),MAX(0,$I87-SUM(M87,S87,Y87,AE87,AK87)))</x:f>
        <x:v>0</x:v>
      </x:c>
      <x:c r="AR87" s="17" t="n">
        <x:f>SUM(AP87,AQ87)</x:f>
        <x:v>0</x:v>
      </x:c>
      <x:c r="AS87" s="17" t="n">
        <x:f>MAX(0,AN87+AO87-AR87)</x:f>
        <x:v>0</x:v>
      </x:c>
    </x:row>
    <x:row r="88" ht="24" customHeight="1">
      <x:c r="A88" s="2" t="n">
        <x:f>79</x:f>
        <x:v>79</x:v>
      </x:c>
      <x:c r="B88" s="17" t="n">
        <x:f>'Monthly budget'!C86</x:f>
        <x:v>115</x:v>
      </x:c>
      <x:c r="C88" s="17" t="n">
        <x:f>'Monthly budget'!D86</x:f>
        <x:v>300</x:v>
      </x:c>
      <x:c r="D88" s="17" t="n">
        <x:f>SUM(J88,P88,V88,AB88,AH88,AN88)</x:f>
        <x:v>0</x:v>
      </x:c>
      <x:c r="E88" s="17" t="n">
        <x:f>SUM(K88,Q88,W88,AC88,AI88,AO88)</x:f>
        <x:v>0</x:v>
      </x:c>
      <x:c r="F88" s="17" t="n">
        <x:f>SUM(N88,T88,Z88,AF88,AL88,AR88)</x:f>
        <x:v>0</x:v>
      </x:c>
      <x:c r="G88" s="17" t="n">
        <x:f>SUM(O88,U88,AA88,AG88,AM88,AS88)</x:f>
        <x:v>0</x:v>
      </x:c>
      <x:c r="H88" s="17" t="n">
        <x:f>SUM($E$10:E88)</x:f>
        <x:v>1655.9545496698943</x:v>
      </x:c>
      <x:c r="I88" s="17" t="n">
        <x:f>MAX(0,C88-SUM(L88,R88,X88,AD88,AJ88,AP88))</x:f>
        <x:v>300</x:v>
      </x:c>
      <x:c r="J88" s="17" t="n">
        <x:f>O87</x:f>
        <x:v>0</x:v>
      </x:c>
      <x:c r="K88" s="17" t="n">
        <x:f>J88*K$5/12</x:f>
        <x:v>0</x:v>
      </x:c>
      <x:c r="L88" s="17" t="n">
        <x:f>MIN(J88+K88,L$5)</x:f>
        <x:v>0</x:v>
      </x:c>
      <x:c r="M88" s="17" t="n">
        <x:f>MIN(MAX(0,J88+K88-L88),MAX(0,$I88-0))</x:f>
        <x:v>0</x:v>
      </x:c>
      <x:c r="N88" s="17" t="n">
        <x:f>SUM(L88,M88)</x:f>
        <x:v>0</x:v>
      </x:c>
      <x:c r="O88" s="17" t="n">
        <x:f>MAX(0,J88+K88-N88)</x:f>
        <x:v>0</x:v>
      </x:c>
      <x:c r="P88" s="17" t="n">
        <x:f>U87</x:f>
        <x:v>0</x:v>
      </x:c>
      <x:c r="Q88" s="17" t="n">
        <x:f>P88*Q$5/12</x:f>
        <x:v>0</x:v>
      </x:c>
      <x:c r="R88" s="17" t="n">
        <x:f>MIN(P88+Q88,R$5)</x:f>
        <x:v>0</x:v>
      </x:c>
      <x:c r="S88" s="17" t="n">
        <x:f>MIN(MAX(0,P88+Q88-R88),MAX(0,$I88-SUM(M88)))</x:f>
        <x:v>0</x:v>
      </x:c>
      <x:c r="T88" s="17" t="n">
        <x:f>SUM(R88,S88)</x:f>
        <x:v>0</x:v>
      </x:c>
      <x:c r="U88" s="17" t="n">
        <x:f>MAX(0,P88+Q88-T88)</x:f>
        <x:v>0</x:v>
      </x:c>
      <x:c r="V88" s="17" t="n">
        <x:f>AA87</x:f>
        <x:v>0</x:v>
      </x:c>
      <x:c r="W88" s="17" t="n">
        <x:f>V88*W$5/12</x:f>
        <x:v>0</x:v>
      </x:c>
      <x:c r="X88" s="17" t="n">
        <x:f>MIN(V88+W88,X$5)</x:f>
        <x:v>0</x:v>
      </x:c>
      <x:c r="Y88" s="17" t="n">
        <x:f>MIN(MAX(0,V88+W88-X88),MAX(0,$I88-SUM(M88,S88)))</x:f>
        <x:v>0</x:v>
      </x:c>
      <x:c r="Z88" s="17" t="n">
        <x:f>SUM(X88,Y88)</x:f>
        <x:v>0</x:v>
      </x:c>
      <x:c r="AA88" s="17" t="n">
        <x:f>MAX(0,V88+W88-Z88)</x:f>
        <x:v>0</x:v>
      </x:c>
      <x:c r="AB88" s="17" t="n">
        <x:f>AG87</x:f>
        <x:v>0</x:v>
      </x:c>
      <x:c r="AC88" s="17" t="n">
        <x:f>AB88*AC$5/12</x:f>
        <x:v>0</x:v>
      </x:c>
      <x:c r="AD88" s="17" t="n">
        <x:f>MIN(AB88+AC88,AD$5)</x:f>
        <x:v>0</x:v>
      </x:c>
      <x:c r="AE88" s="17" t="n">
        <x:f>MIN(MAX(0,AB88+AC88-AD88),MAX(0,$I88-SUM(M88,S88,Y88)))</x:f>
        <x:v>0</x:v>
      </x:c>
      <x:c r="AF88" s="17" t="n">
        <x:f>SUM(AD88,AE88)</x:f>
        <x:v>0</x:v>
      </x:c>
      <x:c r="AG88" s="17" t="n">
        <x:f>MAX(0,AB88+AC88-AF88)</x:f>
        <x:v>0</x:v>
      </x:c>
      <x:c r="AH88" s="17" t="n">
        <x:f>AM87</x:f>
        <x:v>0</x:v>
      </x:c>
      <x:c r="AI88" s="17" t="n">
        <x:f>AH88*AI$5/12</x:f>
        <x:v>0</x:v>
      </x:c>
      <x:c r="AJ88" s="17" t="n">
        <x:f>MIN(AH88+AI88,AJ$5)</x:f>
        <x:v>0</x:v>
      </x:c>
      <x:c r="AK88" s="17" t="n">
        <x:f>MIN(MAX(0,AH88+AI88-AJ88),MAX(0,$I88-SUM(M88,S88,Y88,AE88)))</x:f>
        <x:v>0</x:v>
      </x:c>
      <x:c r="AL88" s="17" t="n">
        <x:f>SUM(AJ88,AK88)</x:f>
        <x:v>0</x:v>
      </x:c>
      <x:c r="AM88" s="17" t="n">
        <x:f>MAX(0,AH88+AI88-AL88)</x:f>
        <x:v>0</x:v>
      </x:c>
      <x:c r="AN88" s="17" t="n">
        <x:f>AS87</x:f>
        <x:v>0</x:v>
      </x:c>
      <x:c r="AO88" s="17" t="n">
        <x:f>AN88*AO$5/12</x:f>
        <x:v>0</x:v>
      </x:c>
      <x:c r="AP88" s="17" t="n">
        <x:f>MIN(AN88+AO88,AP$5)</x:f>
        <x:v>0</x:v>
      </x:c>
      <x:c r="AQ88" s="17" t="n">
        <x:f>MIN(MAX(0,AN88+AO88-AP88),MAX(0,$I88-SUM(M88,S88,Y88,AE88,AK88)))</x:f>
        <x:v>0</x:v>
      </x:c>
      <x:c r="AR88" s="17" t="n">
        <x:f>SUM(AP88,AQ88)</x:f>
        <x:v>0</x:v>
      </x:c>
      <x:c r="AS88" s="17" t="n">
        <x:f>MAX(0,AN88+AO88-AR88)</x:f>
        <x:v>0</x:v>
      </x:c>
    </x:row>
    <x:row r="89" ht="24" customHeight="1">
      <x:c r="A89" s="2" t="n">
        <x:f>80</x:f>
        <x:v>80</x:v>
      </x:c>
      <x:c r="B89" s="17" t="n">
        <x:f>'Monthly budget'!C87</x:f>
        <x:v>115</x:v>
      </x:c>
      <x:c r="C89" s="17" t="n">
        <x:f>'Monthly budget'!D87</x:f>
        <x:v>300</x:v>
      </x:c>
      <x:c r="D89" s="17" t="n">
        <x:f>SUM(J89,P89,V89,AB89,AH89,AN89)</x:f>
        <x:v>0</x:v>
      </x:c>
      <x:c r="E89" s="17" t="n">
        <x:f>SUM(K89,Q89,W89,AC89,AI89,AO89)</x:f>
        <x:v>0</x:v>
      </x:c>
      <x:c r="F89" s="17" t="n">
        <x:f>SUM(N89,T89,Z89,AF89,AL89,AR89)</x:f>
        <x:v>0</x:v>
      </x:c>
      <x:c r="G89" s="17" t="n">
        <x:f>SUM(O89,U89,AA89,AG89,AM89,AS89)</x:f>
        <x:v>0</x:v>
      </x:c>
      <x:c r="H89" s="17" t="n">
        <x:f>SUM($E$10:E89)</x:f>
        <x:v>1655.9545496698943</x:v>
      </x:c>
      <x:c r="I89" s="17" t="n">
        <x:f>MAX(0,C89-SUM(L89,R89,X89,AD89,AJ89,AP89))</x:f>
        <x:v>300</x:v>
      </x:c>
      <x:c r="J89" s="17" t="n">
        <x:f>O88</x:f>
        <x:v>0</x:v>
      </x:c>
      <x:c r="K89" s="17" t="n">
        <x:f>J89*K$5/12</x:f>
        <x:v>0</x:v>
      </x:c>
      <x:c r="L89" s="17" t="n">
        <x:f>MIN(J89+K89,L$5)</x:f>
        <x:v>0</x:v>
      </x:c>
      <x:c r="M89" s="17" t="n">
        <x:f>MIN(MAX(0,J89+K89-L89),MAX(0,$I89-0))</x:f>
        <x:v>0</x:v>
      </x:c>
      <x:c r="N89" s="17" t="n">
        <x:f>SUM(L89,M89)</x:f>
        <x:v>0</x:v>
      </x:c>
      <x:c r="O89" s="17" t="n">
        <x:f>MAX(0,J89+K89-N89)</x:f>
        <x:v>0</x:v>
      </x:c>
      <x:c r="P89" s="17" t="n">
        <x:f>U88</x:f>
        <x:v>0</x:v>
      </x:c>
      <x:c r="Q89" s="17" t="n">
        <x:f>P89*Q$5/12</x:f>
        <x:v>0</x:v>
      </x:c>
      <x:c r="R89" s="17" t="n">
        <x:f>MIN(P89+Q89,R$5)</x:f>
        <x:v>0</x:v>
      </x:c>
      <x:c r="S89" s="17" t="n">
        <x:f>MIN(MAX(0,P89+Q89-R89),MAX(0,$I89-SUM(M89)))</x:f>
        <x:v>0</x:v>
      </x:c>
      <x:c r="T89" s="17" t="n">
        <x:f>SUM(R89,S89)</x:f>
        <x:v>0</x:v>
      </x:c>
      <x:c r="U89" s="17" t="n">
        <x:f>MAX(0,P89+Q89-T89)</x:f>
        <x:v>0</x:v>
      </x:c>
      <x:c r="V89" s="17" t="n">
        <x:f>AA88</x:f>
        <x:v>0</x:v>
      </x:c>
      <x:c r="W89" s="17" t="n">
        <x:f>V89*W$5/12</x:f>
        <x:v>0</x:v>
      </x:c>
      <x:c r="X89" s="17" t="n">
        <x:f>MIN(V89+W89,X$5)</x:f>
        <x:v>0</x:v>
      </x:c>
      <x:c r="Y89" s="17" t="n">
        <x:f>MIN(MAX(0,V89+W89-X89),MAX(0,$I89-SUM(M89,S89)))</x:f>
        <x:v>0</x:v>
      </x:c>
      <x:c r="Z89" s="17" t="n">
        <x:f>SUM(X89,Y89)</x:f>
        <x:v>0</x:v>
      </x:c>
      <x:c r="AA89" s="17" t="n">
        <x:f>MAX(0,V89+W89-Z89)</x:f>
        <x:v>0</x:v>
      </x:c>
      <x:c r="AB89" s="17" t="n">
        <x:f>AG88</x:f>
        <x:v>0</x:v>
      </x:c>
      <x:c r="AC89" s="17" t="n">
        <x:f>AB89*AC$5/12</x:f>
        <x:v>0</x:v>
      </x:c>
      <x:c r="AD89" s="17" t="n">
        <x:f>MIN(AB89+AC89,AD$5)</x:f>
        <x:v>0</x:v>
      </x:c>
      <x:c r="AE89" s="17" t="n">
        <x:f>MIN(MAX(0,AB89+AC89-AD89),MAX(0,$I89-SUM(M89,S89,Y89)))</x:f>
        <x:v>0</x:v>
      </x:c>
      <x:c r="AF89" s="17" t="n">
        <x:f>SUM(AD89,AE89)</x:f>
        <x:v>0</x:v>
      </x:c>
      <x:c r="AG89" s="17" t="n">
        <x:f>MAX(0,AB89+AC89-AF89)</x:f>
        <x:v>0</x:v>
      </x:c>
      <x:c r="AH89" s="17" t="n">
        <x:f>AM88</x:f>
        <x:v>0</x:v>
      </x:c>
      <x:c r="AI89" s="17" t="n">
        <x:f>AH89*AI$5/12</x:f>
        <x:v>0</x:v>
      </x:c>
      <x:c r="AJ89" s="17" t="n">
        <x:f>MIN(AH89+AI89,AJ$5)</x:f>
        <x:v>0</x:v>
      </x:c>
      <x:c r="AK89" s="17" t="n">
        <x:f>MIN(MAX(0,AH89+AI89-AJ89),MAX(0,$I89-SUM(M89,S89,Y89,AE89)))</x:f>
        <x:v>0</x:v>
      </x:c>
      <x:c r="AL89" s="17" t="n">
        <x:f>SUM(AJ89,AK89)</x:f>
        <x:v>0</x:v>
      </x:c>
      <x:c r="AM89" s="17" t="n">
        <x:f>MAX(0,AH89+AI89-AL89)</x:f>
        <x:v>0</x:v>
      </x:c>
      <x:c r="AN89" s="17" t="n">
        <x:f>AS88</x:f>
        <x:v>0</x:v>
      </x:c>
      <x:c r="AO89" s="17" t="n">
        <x:f>AN89*AO$5/12</x:f>
        <x:v>0</x:v>
      </x:c>
      <x:c r="AP89" s="17" t="n">
        <x:f>MIN(AN89+AO89,AP$5)</x:f>
        <x:v>0</x:v>
      </x:c>
      <x:c r="AQ89" s="17" t="n">
        <x:f>MIN(MAX(0,AN89+AO89-AP89),MAX(0,$I89-SUM(M89,S89,Y89,AE89,AK89)))</x:f>
        <x:v>0</x:v>
      </x:c>
      <x:c r="AR89" s="17" t="n">
        <x:f>SUM(AP89,AQ89)</x:f>
        <x:v>0</x:v>
      </x:c>
      <x:c r="AS89" s="17" t="n">
        <x:f>MAX(0,AN89+AO89-AR89)</x:f>
        <x:v>0</x:v>
      </x:c>
    </x:row>
    <x:row r="90" ht="24" customHeight="1">
      <x:c r="A90" s="2" t="n">
        <x:f>81</x:f>
        <x:v>81</x:v>
      </x:c>
      <x:c r="B90" s="17" t="n">
        <x:f>'Monthly budget'!C88</x:f>
        <x:v>115</x:v>
      </x:c>
      <x:c r="C90" s="17" t="n">
        <x:f>'Monthly budget'!D88</x:f>
        <x:v>300</x:v>
      </x:c>
      <x:c r="D90" s="17" t="n">
        <x:f>SUM(J90,P90,V90,AB90,AH90,AN90)</x:f>
        <x:v>0</x:v>
      </x:c>
      <x:c r="E90" s="17" t="n">
        <x:f>SUM(K90,Q90,W90,AC90,AI90,AO90)</x:f>
        <x:v>0</x:v>
      </x:c>
      <x:c r="F90" s="17" t="n">
        <x:f>SUM(N90,T90,Z90,AF90,AL90,AR90)</x:f>
        <x:v>0</x:v>
      </x:c>
      <x:c r="G90" s="17" t="n">
        <x:f>SUM(O90,U90,AA90,AG90,AM90,AS90)</x:f>
        <x:v>0</x:v>
      </x:c>
      <x:c r="H90" s="17" t="n">
        <x:f>SUM($E$10:E90)</x:f>
        <x:v>1655.9545496698943</x:v>
      </x:c>
      <x:c r="I90" s="17" t="n">
        <x:f>MAX(0,C90-SUM(L90,R90,X90,AD90,AJ90,AP90))</x:f>
        <x:v>300</x:v>
      </x:c>
      <x:c r="J90" s="17" t="n">
        <x:f>O89</x:f>
        <x:v>0</x:v>
      </x:c>
      <x:c r="K90" s="17" t="n">
        <x:f>J90*K$5/12</x:f>
        <x:v>0</x:v>
      </x:c>
      <x:c r="L90" s="17" t="n">
        <x:f>MIN(J90+K90,L$5)</x:f>
        <x:v>0</x:v>
      </x:c>
      <x:c r="M90" s="17" t="n">
        <x:f>MIN(MAX(0,J90+K90-L90),MAX(0,$I90-0))</x:f>
        <x:v>0</x:v>
      </x:c>
      <x:c r="N90" s="17" t="n">
        <x:f>SUM(L90,M90)</x:f>
        <x:v>0</x:v>
      </x:c>
      <x:c r="O90" s="17" t="n">
        <x:f>MAX(0,J90+K90-N90)</x:f>
        <x:v>0</x:v>
      </x:c>
      <x:c r="P90" s="17" t="n">
        <x:f>U89</x:f>
        <x:v>0</x:v>
      </x:c>
      <x:c r="Q90" s="17" t="n">
        <x:f>P90*Q$5/12</x:f>
        <x:v>0</x:v>
      </x:c>
      <x:c r="R90" s="17" t="n">
        <x:f>MIN(P90+Q90,R$5)</x:f>
        <x:v>0</x:v>
      </x:c>
      <x:c r="S90" s="17" t="n">
        <x:f>MIN(MAX(0,P90+Q90-R90),MAX(0,$I90-SUM(M90)))</x:f>
        <x:v>0</x:v>
      </x:c>
      <x:c r="T90" s="17" t="n">
        <x:f>SUM(R90,S90)</x:f>
        <x:v>0</x:v>
      </x:c>
      <x:c r="U90" s="17" t="n">
        <x:f>MAX(0,P90+Q90-T90)</x:f>
        <x:v>0</x:v>
      </x:c>
      <x:c r="V90" s="17" t="n">
        <x:f>AA89</x:f>
        <x:v>0</x:v>
      </x:c>
      <x:c r="W90" s="17" t="n">
        <x:f>V90*W$5/12</x:f>
        <x:v>0</x:v>
      </x:c>
      <x:c r="X90" s="17" t="n">
        <x:f>MIN(V90+W90,X$5)</x:f>
        <x:v>0</x:v>
      </x:c>
      <x:c r="Y90" s="17" t="n">
        <x:f>MIN(MAX(0,V90+W90-X90),MAX(0,$I90-SUM(M90,S90)))</x:f>
        <x:v>0</x:v>
      </x:c>
      <x:c r="Z90" s="17" t="n">
        <x:f>SUM(X90,Y90)</x:f>
        <x:v>0</x:v>
      </x:c>
      <x:c r="AA90" s="17" t="n">
        <x:f>MAX(0,V90+W90-Z90)</x:f>
        <x:v>0</x:v>
      </x:c>
      <x:c r="AB90" s="17" t="n">
        <x:f>AG89</x:f>
        <x:v>0</x:v>
      </x:c>
      <x:c r="AC90" s="17" t="n">
        <x:f>AB90*AC$5/12</x:f>
        <x:v>0</x:v>
      </x:c>
      <x:c r="AD90" s="17" t="n">
        <x:f>MIN(AB90+AC90,AD$5)</x:f>
        <x:v>0</x:v>
      </x:c>
      <x:c r="AE90" s="17" t="n">
        <x:f>MIN(MAX(0,AB90+AC90-AD90),MAX(0,$I90-SUM(M90,S90,Y90)))</x:f>
        <x:v>0</x:v>
      </x:c>
      <x:c r="AF90" s="17" t="n">
        <x:f>SUM(AD90,AE90)</x:f>
        <x:v>0</x:v>
      </x:c>
      <x:c r="AG90" s="17" t="n">
        <x:f>MAX(0,AB90+AC90-AF90)</x:f>
        <x:v>0</x:v>
      </x:c>
      <x:c r="AH90" s="17" t="n">
        <x:f>AM89</x:f>
        <x:v>0</x:v>
      </x:c>
      <x:c r="AI90" s="17" t="n">
        <x:f>AH90*AI$5/12</x:f>
        <x:v>0</x:v>
      </x:c>
      <x:c r="AJ90" s="17" t="n">
        <x:f>MIN(AH90+AI90,AJ$5)</x:f>
        <x:v>0</x:v>
      </x:c>
      <x:c r="AK90" s="17" t="n">
        <x:f>MIN(MAX(0,AH90+AI90-AJ90),MAX(0,$I90-SUM(M90,S90,Y90,AE90)))</x:f>
        <x:v>0</x:v>
      </x:c>
      <x:c r="AL90" s="17" t="n">
        <x:f>SUM(AJ90,AK90)</x:f>
        <x:v>0</x:v>
      </x:c>
      <x:c r="AM90" s="17" t="n">
        <x:f>MAX(0,AH90+AI90-AL90)</x:f>
        <x:v>0</x:v>
      </x:c>
      <x:c r="AN90" s="17" t="n">
        <x:f>AS89</x:f>
        <x:v>0</x:v>
      </x:c>
      <x:c r="AO90" s="17" t="n">
        <x:f>AN90*AO$5/12</x:f>
        <x:v>0</x:v>
      </x:c>
      <x:c r="AP90" s="17" t="n">
        <x:f>MIN(AN90+AO90,AP$5)</x:f>
        <x:v>0</x:v>
      </x:c>
      <x:c r="AQ90" s="17" t="n">
        <x:f>MIN(MAX(0,AN90+AO90-AP90),MAX(0,$I90-SUM(M90,S90,Y90,AE90,AK90)))</x:f>
        <x:v>0</x:v>
      </x:c>
      <x:c r="AR90" s="17" t="n">
        <x:f>SUM(AP90,AQ90)</x:f>
        <x:v>0</x:v>
      </x:c>
      <x:c r="AS90" s="17" t="n">
        <x:f>MAX(0,AN90+AO90-AR90)</x:f>
        <x:v>0</x:v>
      </x:c>
    </x:row>
    <x:row r="91" ht="24" customHeight="1">
      <x:c r="A91" s="2" t="n">
        <x:f>82</x:f>
        <x:v>82</x:v>
      </x:c>
      <x:c r="B91" s="17" t="n">
        <x:f>'Monthly budget'!C89</x:f>
        <x:v>115</x:v>
      </x:c>
      <x:c r="C91" s="17" t="n">
        <x:f>'Monthly budget'!D89</x:f>
        <x:v>300</x:v>
      </x:c>
      <x:c r="D91" s="17" t="n">
        <x:f>SUM(J91,P91,V91,AB91,AH91,AN91)</x:f>
        <x:v>0</x:v>
      </x:c>
      <x:c r="E91" s="17" t="n">
        <x:f>SUM(K91,Q91,W91,AC91,AI91,AO91)</x:f>
        <x:v>0</x:v>
      </x:c>
      <x:c r="F91" s="17" t="n">
        <x:f>SUM(N91,T91,Z91,AF91,AL91,AR91)</x:f>
        <x:v>0</x:v>
      </x:c>
      <x:c r="G91" s="17" t="n">
        <x:f>SUM(O91,U91,AA91,AG91,AM91,AS91)</x:f>
        <x:v>0</x:v>
      </x:c>
      <x:c r="H91" s="17" t="n">
        <x:f>SUM($E$10:E91)</x:f>
        <x:v>1655.9545496698943</x:v>
      </x:c>
      <x:c r="I91" s="17" t="n">
        <x:f>MAX(0,C91-SUM(L91,R91,X91,AD91,AJ91,AP91))</x:f>
        <x:v>300</x:v>
      </x:c>
      <x:c r="J91" s="17" t="n">
        <x:f>O90</x:f>
        <x:v>0</x:v>
      </x:c>
      <x:c r="K91" s="17" t="n">
        <x:f>J91*K$5/12</x:f>
        <x:v>0</x:v>
      </x:c>
      <x:c r="L91" s="17" t="n">
        <x:f>MIN(J91+K91,L$5)</x:f>
        <x:v>0</x:v>
      </x:c>
      <x:c r="M91" s="17" t="n">
        <x:f>MIN(MAX(0,J91+K91-L91),MAX(0,$I91-0))</x:f>
        <x:v>0</x:v>
      </x:c>
      <x:c r="N91" s="17" t="n">
        <x:f>SUM(L91,M91)</x:f>
        <x:v>0</x:v>
      </x:c>
      <x:c r="O91" s="17" t="n">
        <x:f>MAX(0,J91+K91-N91)</x:f>
        <x:v>0</x:v>
      </x:c>
      <x:c r="P91" s="17" t="n">
        <x:f>U90</x:f>
        <x:v>0</x:v>
      </x:c>
      <x:c r="Q91" s="17" t="n">
        <x:f>P91*Q$5/12</x:f>
        <x:v>0</x:v>
      </x:c>
      <x:c r="R91" s="17" t="n">
        <x:f>MIN(P91+Q91,R$5)</x:f>
        <x:v>0</x:v>
      </x:c>
      <x:c r="S91" s="17" t="n">
        <x:f>MIN(MAX(0,P91+Q91-R91),MAX(0,$I91-SUM(M91)))</x:f>
        <x:v>0</x:v>
      </x:c>
      <x:c r="T91" s="17" t="n">
        <x:f>SUM(R91,S91)</x:f>
        <x:v>0</x:v>
      </x:c>
      <x:c r="U91" s="17" t="n">
        <x:f>MAX(0,P91+Q91-T91)</x:f>
        <x:v>0</x:v>
      </x:c>
      <x:c r="V91" s="17" t="n">
        <x:f>AA90</x:f>
        <x:v>0</x:v>
      </x:c>
      <x:c r="W91" s="17" t="n">
        <x:f>V91*W$5/12</x:f>
        <x:v>0</x:v>
      </x:c>
      <x:c r="X91" s="17" t="n">
        <x:f>MIN(V91+W91,X$5)</x:f>
        <x:v>0</x:v>
      </x:c>
      <x:c r="Y91" s="17" t="n">
        <x:f>MIN(MAX(0,V91+W91-X91),MAX(0,$I91-SUM(M91,S91)))</x:f>
        <x:v>0</x:v>
      </x:c>
      <x:c r="Z91" s="17" t="n">
        <x:f>SUM(X91,Y91)</x:f>
        <x:v>0</x:v>
      </x:c>
      <x:c r="AA91" s="17" t="n">
        <x:f>MAX(0,V91+W91-Z91)</x:f>
        <x:v>0</x:v>
      </x:c>
      <x:c r="AB91" s="17" t="n">
        <x:f>AG90</x:f>
        <x:v>0</x:v>
      </x:c>
      <x:c r="AC91" s="17" t="n">
        <x:f>AB91*AC$5/12</x:f>
        <x:v>0</x:v>
      </x:c>
      <x:c r="AD91" s="17" t="n">
        <x:f>MIN(AB91+AC91,AD$5)</x:f>
        <x:v>0</x:v>
      </x:c>
      <x:c r="AE91" s="17" t="n">
        <x:f>MIN(MAX(0,AB91+AC91-AD91),MAX(0,$I91-SUM(M91,S91,Y91)))</x:f>
        <x:v>0</x:v>
      </x:c>
      <x:c r="AF91" s="17" t="n">
        <x:f>SUM(AD91,AE91)</x:f>
        <x:v>0</x:v>
      </x:c>
      <x:c r="AG91" s="17" t="n">
        <x:f>MAX(0,AB91+AC91-AF91)</x:f>
        <x:v>0</x:v>
      </x:c>
      <x:c r="AH91" s="17" t="n">
        <x:f>AM90</x:f>
        <x:v>0</x:v>
      </x:c>
      <x:c r="AI91" s="17" t="n">
        <x:f>AH91*AI$5/12</x:f>
        <x:v>0</x:v>
      </x:c>
      <x:c r="AJ91" s="17" t="n">
        <x:f>MIN(AH91+AI91,AJ$5)</x:f>
        <x:v>0</x:v>
      </x:c>
      <x:c r="AK91" s="17" t="n">
        <x:f>MIN(MAX(0,AH91+AI91-AJ91),MAX(0,$I91-SUM(M91,S91,Y91,AE91)))</x:f>
        <x:v>0</x:v>
      </x:c>
      <x:c r="AL91" s="17" t="n">
        <x:f>SUM(AJ91,AK91)</x:f>
        <x:v>0</x:v>
      </x:c>
      <x:c r="AM91" s="17" t="n">
        <x:f>MAX(0,AH91+AI91-AL91)</x:f>
        <x:v>0</x:v>
      </x:c>
      <x:c r="AN91" s="17" t="n">
        <x:f>AS90</x:f>
        <x:v>0</x:v>
      </x:c>
      <x:c r="AO91" s="17" t="n">
        <x:f>AN91*AO$5/12</x:f>
        <x:v>0</x:v>
      </x:c>
      <x:c r="AP91" s="17" t="n">
        <x:f>MIN(AN91+AO91,AP$5)</x:f>
        <x:v>0</x:v>
      </x:c>
      <x:c r="AQ91" s="17" t="n">
        <x:f>MIN(MAX(0,AN91+AO91-AP91),MAX(0,$I91-SUM(M91,S91,Y91,AE91,AK91)))</x:f>
        <x:v>0</x:v>
      </x:c>
      <x:c r="AR91" s="17" t="n">
        <x:f>SUM(AP91,AQ91)</x:f>
        <x:v>0</x:v>
      </x:c>
      <x:c r="AS91" s="17" t="n">
        <x:f>MAX(0,AN91+AO91-AR91)</x:f>
        <x:v>0</x:v>
      </x:c>
    </x:row>
    <x:row r="92" ht="24" customHeight="1">
      <x:c r="A92" s="2" t="n">
        <x:f>83</x:f>
        <x:v>83</x:v>
      </x:c>
      <x:c r="B92" s="17" t="n">
        <x:f>'Monthly budget'!C90</x:f>
        <x:v>115</x:v>
      </x:c>
      <x:c r="C92" s="17" t="n">
        <x:f>'Monthly budget'!D90</x:f>
        <x:v>300</x:v>
      </x:c>
      <x:c r="D92" s="17" t="n">
        <x:f>SUM(J92,P92,V92,AB92,AH92,AN92)</x:f>
        <x:v>0</x:v>
      </x:c>
      <x:c r="E92" s="17" t="n">
        <x:f>SUM(K92,Q92,W92,AC92,AI92,AO92)</x:f>
        <x:v>0</x:v>
      </x:c>
      <x:c r="F92" s="17" t="n">
        <x:f>SUM(N92,T92,Z92,AF92,AL92,AR92)</x:f>
        <x:v>0</x:v>
      </x:c>
      <x:c r="G92" s="17" t="n">
        <x:f>SUM(O92,U92,AA92,AG92,AM92,AS92)</x:f>
        <x:v>0</x:v>
      </x:c>
      <x:c r="H92" s="17" t="n">
        <x:f>SUM($E$10:E92)</x:f>
        <x:v>1655.9545496698943</x:v>
      </x:c>
      <x:c r="I92" s="17" t="n">
        <x:f>MAX(0,C92-SUM(L92,R92,X92,AD92,AJ92,AP92))</x:f>
        <x:v>300</x:v>
      </x:c>
      <x:c r="J92" s="17" t="n">
        <x:f>O91</x:f>
        <x:v>0</x:v>
      </x:c>
      <x:c r="K92" s="17" t="n">
        <x:f>J92*K$5/12</x:f>
        <x:v>0</x:v>
      </x:c>
      <x:c r="L92" s="17" t="n">
        <x:f>MIN(J92+K92,L$5)</x:f>
        <x:v>0</x:v>
      </x:c>
      <x:c r="M92" s="17" t="n">
        <x:f>MIN(MAX(0,J92+K92-L92),MAX(0,$I92-0))</x:f>
        <x:v>0</x:v>
      </x:c>
      <x:c r="N92" s="17" t="n">
        <x:f>SUM(L92,M92)</x:f>
        <x:v>0</x:v>
      </x:c>
      <x:c r="O92" s="17" t="n">
        <x:f>MAX(0,J92+K92-N92)</x:f>
        <x:v>0</x:v>
      </x:c>
      <x:c r="P92" s="17" t="n">
        <x:f>U91</x:f>
        <x:v>0</x:v>
      </x:c>
      <x:c r="Q92" s="17" t="n">
        <x:f>P92*Q$5/12</x:f>
        <x:v>0</x:v>
      </x:c>
      <x:c r="R92" s="17" t="n">
        <x:f>MIN(P92+Q92,R$5)</x:f>
        <x:v>0</x:v>
      </x:c>
      <x:c r="S92" s="17" t="n">
        <x:f>MIN(MAX(0,P92+Q92-R92),MAX(0,$I92-SUM(M92)))</x:f>
        <x:v>0</x:v>
      </x:c>
      <x:c r="T92" s="17" t="n">
        <x:f>SUM(R92,S92)</x:f>
        <x:v>0</x:v>
      </x:c>
      <x:c r="U92" s="17" t="n">
        <x:f>MAX(0,P92+Q92-T92)</x:f>
        <x:v>0</x:v>
      </x:c>
      <x:c r="V92" s="17" t="n">
        <x:f>AA91</x:f>
        <x:v>0</x:v>
      </x:c>
      <x:c r="W92" s="17" t="n">
        <x:f>V92*W$5/12</x:f>
        <x:v>0</x:v>
      </x:c>
      <x:c r="X92" s="17" t="n">
        <x:f>MIN(V92+W92,X$5)</x:f>
        <x:v>0</x:v>
      </x:c>
      <x:c r="Y92" s="17" t="n">
        <x:f>MIN(MAX(0,V92+W92-X92),MAX(0,$I92-SUM(M92,S92)))</x:f>
        <x:v>0</x:v>
      </x:c>
      <x:c r="Z92" s="17" t="n">
        <x:f>SUM(X92,Y92)</x:f>
        <x:v>0</x:v>
      </x:c>
      <x:c r="AA92" s="17" t="n">
        <x:f>MAX(0,V92+W92-Z92)</x:f>
        <x:v>0</x:v>
      </x:c>
      <x:c r="AB92" s="17" t="n">
        <x:f>AG91</x:f>
        <x:v>0</x:v>
      </x:c>
      <x:c r="AC92" s="17" t="n">
        <x:f>AB92*AC$5/12</x:f>
        <x:v>0</x:v>
      </x:c>
      <x:c r="AD92" s="17" t="n">
        <x:f>MIN(AB92+AC92,AD$5)</x:f>
        <x:v>0</x:v>
      </x:c>
      <x:c r="AE92" s="17" t="n">
        <x:f>MIN(MAX(0,AB92+AC92-AD92),MAX(0,$I92-SUM(M92,S92,Y92)))</x:f>
        <x:v>0</x:v>
      </x:c>
      <x:c r="AF92" s="17" t="n">
        <x:f>SUM(AD92,AE92)</x:f>
        <x:v>0</x:v>
      </x:c>
      <x:c r="AG92" s="17" t="n">
        <x:f>MAX(0,AB92+AC92-AF92)</x:f>
        <x:v>0</x:v>
      </x:c>
      <x:c r="AH92" s="17" t="n">
        <x:f>AM91</x:f>
        <x:v>0</x:v>
      </x:c>
      <x:c r="AI92" s="17" t="n">
        <x:f>AH92*AI$5/12</x:f>
        <x:v>0</x:v>
      </x:c>
      <x:c r="AJ92" s="17" t="n">
        <x:f>MIN(AH92+AI92,AJ$5)</x:f>
        <x:v>0</x:v>
      </x:c>
      <x:c r="AK92" s="17" t="n">
        <x:f>MIN(MAX(0,AH92+AI92-AJ92),MAX(0,$I92-SUM(M92,S92,Y92,AE92)))</x:f>
        <x:v>0</x:v>
      </x:c>
      <x:c r="AL92" s="17" t="n">
        <x:f>SUM(AJ92,AK92)</x:f>
        <x:v>0</x:v>
      </x:c>
      <x:c r="AM92" s="17" t="n">
        <x:f>MAX(0,AH92+AI92-AL92)</x:f>
        <x:v>0</x:v>
      </x:c>
      <x:c r="AN92" s="17" t="n">
        <x:f>AS91</x:f>
        <x:v>0</x:v>
      </x:c>
      <x:c r="AO92" s="17" t="n">
        <x:f>AN92*AO$5/12</x:f>
        <x:v>0</x:v>
      </x:c>
      <x:c r="AP92" s="17" t="n">
        <x:f>MIN(AN92+AO92,AP$5)</x:f>
        <x:v>0</x:v>
      </x:c>
      <x:c r="AQ92" s="17" t="n">
        <x:f>MIN(MAX(0,AN92+AO92-AP92),MAX(0,$I92-SUM(M92,S92,Y92,AE92,AK92)))</x:f>
        <x:v>0</x:v>
      </x:c>
      <x:c r="AR92" s="17" t="n">
        <x:f>SUM(AP92,AQ92)</x:f>
        <x:v>0</x:v>
      </x:c>
      <x:c r="AS92" s="17" t="n">
        <x:f>MAX(0,AN92+AO92-AR92)</x:f>
        <x:v>0</x:v>
      </x:c>
    </x:row>
    <x:row r="93" ht="24" customHeight="1">
      <x:c r="A93" s="2" t="n">
        <x:f>84</x:f>
        <x:v>84</x:v>
      </x:c>
      <x:c r="B93" s="17" t="n">
        <x:f>'Monthly budget'!C91</x:f>
        <x:v>115</x:v>
      </x:c>
      <x:c r="C93" s="17" t="n">
        <x:f>'Monthly budget'!D91</x:f>
        <x:v>300</x:v>
      </x:c>
      <x:c r="D93" s="17" t="n">
        <x:f>SUM(J93,P93,V93,AB93,AH93,AN93)</x:f>
        <x:v>0</x:v>
      </x:c>
      <x:c r="E93" s="17" t="n">
        <x:f>SUM(K93,Q93,W93,AC93,AI93,AO93)</x:f>
        <x:v>0</x:v>
      </x:c>
      <x:c r="F93" s="17" t="n">
        <x:f>SUM(N93,T93,Z93,AF93,AL93,AR93)</x:f>
        <x:v>0</x:v>
      </x:c>
      <x:c r="G93" s="17" t="n">
        <x:f>SUM(O93,U93,AA93,AG93,AM93,AS93)</x:f>
        <x:v>0</x:v>
      </x:c>
      <x:c r="H93" s="17" t="n">
        <x:f>SUM($E$10:E93)</x:f>
        <x:v>1655.9545496698943</x:v>
      </x:c>
      <x:c r="I93" s="17" t="n">
        <x:f>MAX(0,C93-SUM(L93,R93,X93,AD93,AJ93,AP93))</x:f>
        <x:v>300</x:v>
      </x:c>
      <x:c r="J93" s="17" t="n">
        <x:f>O92</x:f>
        <x:v>0</x:v>
      </x:c>
      <x:c r="K93" s="17" t="n">
        <x:f>J93*K$5/12</x:f>
        <x:v>0</x:v>
      </x:c>
      <x:c r="L93" s="17" t="n">
        <x:f>MIN(J93+K93,L$5)</x:f>
        <x:v>0</x:v>
      </x:c>
      <x:c r="M93" s="17" t="n">
        <x:f>MIN(MAX(0,J93+K93-L93),MAX(0,$I93-0))</x:f>
        <x:v>0</x:v>
      </x:c>
      <x:c r="N93" s="17" t="n">
        <x:f>SUM(L93,M93)</x:f>
        <x:v>0</x:v>
      </x:c>
      <x:c r="O93" s="17" t="n">
        <x:f>MAX(0,J93+K93-N93)</x:f>
        <x:v>0</x:v>
      </x:c>
      <x:c r="P93" s="17" t="n">
        <x:f>U92</x:f>
        <x:v>0</x:v>
      </x:c>
      <x:c r="Q93" s="17" t="n">
        <x:f>P93*Q$5/12</x:f>
        <x:v>0</x:v>
      </x:c>
      <x:c r="R93" s="17" t="n">
        <x:f>MIN(P93+Q93,R$5)</x:f>
        <x:v>0</x:v>
      </x:c>
      <x:c r="S93" s="17" t="n">
        <x:f>MIN(MAX(0,P93+Q93-R93),MAX(0,$I93-SUM(M93)))</x:f>
        <x:v>0</x:v>
      </x:c>
      <x:c r="T93" s="17" t="n">
        <x:f>SUM(R93,S93)</x:f>
        <x:v>0</x:v>
      </x:c>
      <x:c r="U93" s="17" t="n">
        <x:f>MAX(0,P93+Q93-T93)</x:f>
        <x:v>0</x:v>
      </x:c>
      <x:c r="V93" s="17" t="n">
        <x:f>AA92</x:f>
        <x:v>0</x:v>
      </x:c>
      <x:c r="W93" s="17" t="n">
        <x:f>V93*W$5/12</x:f>
        <x:v>0</x:v>
      </x:c>
      <x:c r="X93" s="17" t="n">
        <x:f>MIN(V93+W93,X$5)</x:f>
        <x:v>0</x:v>
      </x:c>
      <x:c r="Y93" s="17" t="n">
        <x:f>MIN(MAX(0,V93+W93-X93),MAX(0,$I93-SUM(M93,S93)))</x:f>
        <x:v>0</x:v>
      </x:c>
      <x:c r="Z93" s="17" t="n">
        <x:f>SUM(X93,Y93)</x:f>
        <x:v>0</x:v>
      </x:c>
      <x:c r="AA93" s="17" t="n">
        <x:f>MAX(0,V93+W93-Z93)</x:f>
        <x:v>0</x:v>
      </x:c>
      <x:c r="AB93" s="17" t="n">
        <x:f>AG92</x:f>
        <x:v>0</x:v>
      </x:c>
      <x:c r="AC93" s="17" t="n">
        <x:f>AB93*AC$5/12</x:f>
        <x:v>0</x:v>
      </x:c>
      <x:c r="AD93" s="17" t="n">
        <x:f>MIN(AB93+AC93,AD$5)</x:f>
        <x:v>0</x:v>
      </x:c>
      <x:c r="AE93" s="17" t="n">
        <x:f>MIN(MAX(0,AB93+AC93-AD93),MAX(0,$I93-SUM(M93,S93,Y93)))</x:f>
        <x:v>0</x:v>
      </x:c>
      <x:c r="AF93" s="17" t="n">
        <x:f>SUM(AD93,AE93)</x:f>
        <x:v>0</x:v>
      </x:c>
      <x:c r="AG93" s="17" t="n">
        <x:f>MAX(0,AB93+AC93-AF93)</x:f>
        <x:v>0</x:v>
      </x:c>
      <x:c r="AH93" s="17" t="n">
        <x:f>AM92</x:f>
        <x:v>0</x:v>
      </x:c>
      <x:c r="AI93" s="17" t="n">
        <x:f>AH93*AI$5/12</x:f>
        <x:v>0</x:v>
      </x:c>
      <x:c r="AJ93" s="17" t="n">
        <x:f>MIN(AH93+AI93,AJ$5)</x:f>
        <x:v>0</x:v>
      </x:c>
      <x:c r="AK93" s="17" t="n">
        <x:f>MIN(MAX(0,AH93+AI93-AJ93),MAX(0,$I93-SUM(M93,S93,Y93,AE93)))</x:f>
        <x:v>0</x:v>
      </x:c>
      <x:c r="AL93" s="17" t="n">
        <x:f>SUM(AJ93,AK93)</x:f>
        <x:v>0</x:v>
      </x:c>
      <x:c r="AM93" s="17" t="n">
        <x:f>MAX(0,AH93+AI93-AL93)</x:f>
        <x:v>0</x:v>
      </x:c>
      <x:c r="AN93" s="17" t="n">
        <x:f>AS92</x:f>
        <x:v>0</x:v>
      </x:c>
      <x:c r="AO93" s="17" t="n">
        <x:f>AN93*AO$5/12</x:f>
        <x:v>0</x:v>
      </x:c>
      <x:c r="AP93" s="17" t="n">
        <x:f>MIN(AN93+AO93,AP$5)</x:f>
        <x:v>0</x:v>
      </x:c>
      <x:c r="AQ93" s="17" t="n">
        <x:f>MIN(MAX(0,AN93+AO93-AP93),MAX(0,$I93-SUM(M93,S93,Y93,AE93,AK93)))</x:f>
        <x:v>0</x:v>
      </x:c>
      <x:c r="AR93" s="17" t="n">
        <x:f>SUM(AP93,AQ93)</x:f>
        <x:v>0</x:v>
      </x:c>
      <x:c r="AS93" s="17" t="n">
        <x:f>MAX(0,AN93+AO93-AR93)</x:f>
        <x:v>0</x:v>
      </x:c>
    </x:row>
    <x:row r="94" ht="24" customHeight="1">
      <x:c r="A94" s="2" t="n">
        <x:f>85</x:f>
        <x:v>85</x:v>
      </x:c>
      <x:c r="B94" s="17" t="n">
        <x:f>'Monthly budget'!C92</x:f>
        <x:v>115</x:v>
      </x:c>
      <x:c r="C94" s="17" t="n">
        <x:f>'Monthly budget'!D92</x:f>
        <x:v>300</x:v>
      </x:c>
      <x:c r="D94" s="17" t="n">
        <x:f>SUM(J94,P94,V94,AB94,AH94,AN94)</x:f>
        <x:v>0</x:v>
      </x:c>
      <x:c r="E94" s="17" t="n">
        <x:f>SUM(K94,Q94,W94,AC94,AI94,AO94)</x:f>
        <x:v>0</x:v>
      </x:c>
      <x:c r="F94" s="17" t="n">
        <x:f>SUM(N94,T94,Z94,AF94,AL94,AR94)</x:f>
        <x:v>0</x:v>
      </x:c>
      <x:c r="G94" s="17" t="n">
        <x:f>SUM(O94,U94,AA94,AG94,AM94,AS94)</x:f>
        <x:v>0</x:v>
      </x:c>
      <x:c r="H94" s="17" t="n">
        <x:f>SUM($E$10:E94)</x:f>
        <x:v>1655.9545496698943</x:v>
      </x:c>
      <x:c r="I94" s="17" t="n">
        <x:f>MAX(0,C94-SUM(L94,R94,X94,AD94,AJ94,AP94))</x:f>
        <x:v>300</x:v>
      </x:c>
      <x:c r="J94" s="17" t="n">
        <x:f>O93</x:f>
        <x:v>0</x:v>
      </x:c>
      <x:c r="K94" s="17" t="n">
        <x:f>J94*K$5/12</x:f>
        <x:v>0</x:v>
      </x:c>
      <x:c r="L94" s="17" t="n">
        <x:f>MIN(J94+K94,L$5)</x:f>
        <x:v>0</x:v>
      </x:c>
      <x:c r="M94" s="17" t="n">
        <x:f>MIN(MAX(0,J94+K94-L94),MAX(0,$I94-0))</x:f>
        <x:v>0</x:v>
      </x:c>
      <x:c r="N94" s="17" t="n">
        <x:f>SUM(L94,M94)</x:f>
        <x:v>0</x:v>
      </x:c>
      <x:c r="O94" s="17" t="n">
        <x:f>MAX(0,J94+K94-N94)</x:f>
        <x:v>0</x:v>
      </x:c>
      <x:c r="P94" s="17" t="n">
        <x:f>U93</x:f>
        <x:v>0</x:v>
      </x:c>
      <x:c r="Q94" s="17" t="n">
        <x:f>P94*Q$5/12</x:f>
        <x:v>0</x:v>
      </x:c>
      <x:c r="R94" s="17" t="n">
        <x:f>MIN(P94+Q94,R$5)</x:f>
        <x:v>0</x:v>
      </x:c>
      <x:c r="S94" s="17" t="n">
        <x:f>MIN(MAX(0,P94+Q94-R94),MAX(0,$I94-SUM(M94)))</x:f>
        <x:v>0</x:v>
      </x:c>
      <x:c r="T94" s="17" t="n">
        <x:f>SUM(R94,S94)</x:f>
        <x:v>0</x:v>
      </x:c>
      <x:c r="U94" s="17" t="n">
        <x:f>MAX(0,P94+Q94-T94)</x:f>
        <x:v>0</x:v>
      </x:c>
      <x:c r="V94" s="17" t="n">
        <x:f>AA93</x:f>
        <x:v>0</x:v>
      </x:c>
      <x:c r="W94" s="17" t="n">
        <x:f>V94*W$5/12</x:f>
        <x:v>0</x:v>
      </x:c>
      <x:c r="X94" s="17" t="n">
        <x:f>MIN(V94+W94,X$5)</x:f>
        <x:v>0</x:v>
      </x:c>
      <x:c r="Y94" s="17" t="n">
        <x:f>MIN(MAX(0,V94+W94-X94),MAX(0,$I94-SUM(M94,S94)))</x:f>
        <x:v>0</x:v>
      </x:c>
      <x:c r="Z94" s="17" t="n">
        <x:f>SUM(X94,Y94)</x:f>
        <x:v>0</x:v>
      </x:c>
      <x:c r="AA94" s="17" t="n">
        <x:f>MAX(0,V94+W94-Z94)</x:f>
        <x:v>0</x:v>
      </x:c>
      <x:c r="AB94" s="17" t="n">
        <x:f>AG93</x:f>
        <x:v>0</x:v>
      </x:c>
      <x:c r="AC94" s="17" t="n">
        <x:f>AB94*AC$5/12</x:f>
        <x:v>0</x:v>
      </x:c>
      <x:c r="AD94" s="17" t="n">
        <x:f>MIN(AB94+AC94,AD$5)</x:f>
        <x:v>0</x:v>
      </x:c>
      <x:c r="AE94" s="17" t="n">
        <x:f>MIN(MAX(0,AB94+AC94-AD94),MAX(0,$I94-SUM(M94,S94,Y94)))</x:f>
        <x:v>0</x:v>
      </x:c>
      <x:c r="AF94" s="17" t="n">
        <x:f>SUM(AD94,AE94)</x:f>
        <x:v>0</x:v>
      </x:c>
      <x:c r="AG94" s="17" t="n">
        <x:f>MAX(0,AB94+AC94-AF94)</x:f>
        <x:v>0</x:v>
      </x:c>
      <x:c r="AH94" s="17" t="n">
        <x:f>AM93</x:f>
        <x:v>0</x:v>
      </x:c>
      <x:c r="AI94" s="17" t="n">
        <x:f>AH94*AI$5/12</x:f>
        <x:v>0</x:v>
      </x:c>
      <x:c r="AJ94" s="17" t="n">
        <x:f>MIN(AH94+AI94,AJ$5)</x:f>
        <x:v>0</x:v>
      </x:c>
      <x:c r="AK94" s="17" t="n">
        <x:f>MIN(MAX(0,AH94+AI94-AJ94),MAX(0,$I94-SUM(M94,S94,Y94,AE94)))</x:f>
        <x:v>0</x:v>
      </x:c>
      <x:c r="AL94" s="17" t="n">
        <x:f>SUM(AJ94,AK94)</x:f>
        <x:v>0</x:v>
      </x:c>
      <x:c r="AM94" s="17" t="n">
        <x:f>MAX(0,AH94+AI94-AL94)</x:f>
        <x:v>0</x:v>
      </x:c>
      <x:c r="AN94" s="17" t="n">
        <x:f>AS93</x:f>
        <x:v>0</x:v>
      </x:c>
      <x:c r="AO94" s="17" t="n">
        <x:f>AN94*AO$5/12</x:f>
        <x:v>0</x:v>
      </x:c>
      <x:c r="AP94" s="17" t="n">
        <x:f>MIN(AN94+AO94,AP$5)</x:f>
        <x:v>0</x:v>
      </x:c>
      <x:c r="AQ94" s="17" t="n">
        <x:f>MIN(MAX(0,AN94+AO94-AP94),MAX(0,$I94-SUM(M94,S94,Y94,AE94,AK94)))</x:f>
        <x:v>0</x:v>
      </x:c>
      <x:c r="AR94" s="17" t="n">
        <x:f>SUM(AP94,AQ94)</x:f>
        <x:v>0</x:v>
      </x:c>
      <x:c r="AS94" s="17" t="n">
        <x:f>MAX(0,AN94+AO94-AR94)</x:f>
        <x:v>0</x:v>
      </x:c>
    </x:row>
    <x:row r="95" ht="24" customHeight="1">
      <x:c r="A95" s="2" t="n">
        <x:f>86</x:f>
        <x:v>86</x:v>
      </x:c>
      <x:c r="B95" s="17" t="n">
        <x:f>'Monthly budget'!C93</x:f>
        <x:v>115</x:v>
      </x:c>
      <x:c r="C95" s="17" t="n">
        <x:f>'Monthly budget'!D93</x:f>
        <x:v>300</x:v>
      </x:c>
      <x:c r="D95" s="17" t="n">
        <x:f>SUM(J95,P95,V95,AB95,AH95,AN95)</x:f>
        <x:v>0</x:v>
      </x:c>
      <x:c r="E95" s="17" t="n">
        <x:f>SUM(K95,Q95,W95,AC95,AI95,AO95)</x:f>
        <x:v>0</x:v>
      </x:c>
      <x:c r="F95" s="17" t="n">
        <x:f>SUM(N95,T95,Z95,AF95,AL95,AR95)</x:f>
        <x:v>0</x:v>
      </x:c>
      <x:c r="G95" s="17" t="n">
        <x:f>SUM(O95,U95,AA95,AG95,AM95,AS95)</x:f>
        <x:v>0</x:v>
      </x:c>
      <x:c r="H95" s="17" t="n">
        <x:f>SUM($E$10:E95)</x:f>
        <x:v>1655.9545496698943</x:v>
      </x:c>
      <x:c r="I95" s="17" t="n">
        <x:f>MAX(0,C95-SUM(L95,R95,X95,AD95,AJ95,AP95))</x:f>
        <x:v>300</x:v>
      </x:c>
      <x:c r="J95" s="17" t="n">
        <x:f>O94</x:f>
        <x:v>0</x:v>
      </x:c>
      <x:c r="K95" s="17" t="n">
        <x:f>J95*K$5/12</x:f>
        <x:v>0</x:v>
      </x:c>
      <x:c r="L95" s="17" t="n">
        <x:f>MIN(J95+K95,L$5)</x:f>
        <x:v>0</x:v>
      </x:c>
      <x:c r="M95" s="17" t="n">
        <x:f>MIN(MAX(0,J95+K95-L95),MAX(0,$I95-0))</x:f>
        <x:v>0</x:v>
      </x:c>
      <x:c r="N95" s="17" t="n">
        <x:f>SUM(L95,M95)</x:f>
        <x:v>0</x:v>
      </x:c>
      <x:c r="O95" s="17" t="n">
        <x:f>MAX(0,J95+K95-N95)</x:f>
        <x:v>0</x:v>
      </x:c>
      <x:c r="P95" s="17" t="n">
        <x:f>U94</x:f>
        <x:v>0</x:v>
      </x:c>
      <x:c r="Q95" s="17" t="n">
        <x:f>P95*Q$5/12</x:f>
        <x:v>0</x:v>
      </x:c>
      <x:c r="R95" s="17" t="n">
        <x:f>MIN(P95+Q95,R$5)</x:f>
        <x:v>0</x:v>
      </x:c>
      <x:c r="S95" s="17" t="n">
        <x:f>MIN(MAX(0,P95+Q95-R95),MAX(0,$I95-SUM(M95)))</x:f>
        <x:v>0</x:v>
      </x:c>
      <x:c r="T95" s="17" t="n">
        <x:f>SUM(R95,S95)</x:f>
        <x:v>0</x:v>
      </x:c>
      <x:c r="U95" s="17" t="n">
        <x:f>MAX(0,P95+Q95-T95)</x:f>
        <x:v>0</x:v>
      </x:c>
      <x:c r="V95" s="17" t="n">
        <x:f>AA94</x:f>
        <x:v>0</x:v>
      </x:c>
      <x:c r="W95" s="17" t="n">
        <x:f>V95*W$5/12</x:f>
        <x:v>0</x:v>
      </x:c>
      <x:c r="X95" s="17" t="n">
        <x:f>MIN(V95+W95,X$5)</x:f>
        <x:v>0</x:v>
      </x:c>
      <x:c r="Y95" s="17" t="n">
        <x:f>MIN(MAX(0,V95+W95-X95),MAX(0,$I95-SUM(M95,S95)))</x:f>
        <x:v>0</x:v>
      </x:c>
      <x:c r="Z95" s="17" t="n">
        <x:f>SUM(X95,Y95)</x:f>
        <x:v>0</x:v>
      </x:c>
      <x:c r="AA95" s="17" t="n">
        <x:f>MAX(0,V95+W95-Z95)</x:f>
        <x:v>0</x:v>
      </x:c>
      <x:c r="AB95" s="17" t="n">
        <x:f>AG94</x:f>
        <x:v>0</x:v>
      </x:c>
      <x:c r="AC95" s="17" t="n">
        <x:f>AB95*AC$5/12</x:f>
        <x:v>0</x:v>
      </x:c>
      <x:c r="AD95" s="17" t="n">
        <x:f>MIN(AB95+AC95,AD$5)</x:f>
        <x:v>0</x:v>
      </x:c>
      <x:c r="AE95" s="17" t="n">
        <x:f>MIN(MAX(0,AB95+AC95-AD95),MAX(0,$I95-SUM(M95,S95,Y95)))</x:f>
        <x:v>0</x:v>
      </x:c>
      <x:c r="AF95" s="17" t="n">
        <x:f>SUM(AD95,AE95)</x:f>
        <x:v>0</x:v>
      </x:c>
      <x:c r="AG95" s="17" t="n">
        <x:f>MAX(0,AB95+AC95-AF95)</x:f>
        <x:v>0</x:v>
      </x:c>
      <x:c r="AH95" s="17" t="n">
        <x:f>AM94</x:f>
        <x:v>0</x:v>
      </x:c>
      <x:c r="AI95" s="17" t="n">
        <x:f>AH95*AI$5/12</x:f>
        <x:v>0</x:v>
      </x:c>
      <x:c r="AJ95" s="17" t="n">
        <x:f>MIN(AH95+AI95,AJ$5)</x:f>
        <x:v>0</x:v>
      </x:c>
      <x:c r="AK95" s="17" t="n">
        <x:f>MIN(MAX(0,AH95+AI95-AJ95),MAX(0,$I95-SUM(M95,S95,Y95,AE95)))</x:f>
        <x:v>0</x:v>
      </x:c>
      <x:c r="AL95" s="17" t="n">
        <x:f>SUM(AJ95,AK95)</x:f>
        <x:v>0</x:v>
      </x:c>
      <x:c r="AM95" s="17" t="n">
        <x:f>MAX(0,AH95+AI95-AL95)</x:f>
        <x:v>0</x:v>
      </x:c>
      <x:c r="AN95" s="17" t="n">
        <x:f>AS94</x:f>
        <x:v>0</x:v>
      </x:c>
      <x:c r="AO95" s="17" t="n">
        <x:f>AN95*AO$5/12</x:f>
        <x:v>0</x:v>
      </x:c>
      <x:c r="AP95" s="17" t="n">
        <x:f>MIN(AN95+AO95,AP$5)</x:f>
        <x:v>0</x:v>
      </x:c>
      <x:c r="AQ95" s="17" t="n">
        <x:f>MIN(MAX(0,AN95+AO95-AP95),MAX(0,$I95-SUM(M95,S95,Y95,AE95,AK95)))</x:f>
        <x:v>0</x:v>
      </x:c>
      <x:c r="AR95" s="17" t="n">
        <x:f>SUM(AP95,AQ95)</x:f>
        <x:v>0</x:v>
      </x:c>
      <x:c r="AS95" s="17" t="n">
        <x:f>MAX(0,AN95+AO95-AR95)</x:f>
        <x:v>0</x:v>
      </x:c>
    </x:row>
    <x:row r="96" ht="24" customHeight="1">
      <x:c r="A96" s="2" t="n">
        <x:f>87</x:f>
        <x:v>87</x:v>
      </x:c>
      <x:c r="B96" s="17" t="n">
        <x:f>'Monthly budget'!C94</x:f>
        <x:v>115</x:v>
      </x:c>
      <x:c r="C96" s="17" t="n">
        <x:f>'Monthly budget'!D94</x:f>
        <x:v>300</x:v>
      </x:c>
      <x:c r="D96" s="17" t="n">
        <x:f>SUM(J96,P96,V96,AB96,AH96,AN96)</x:f>
        <x:v>0</x:v>
      </x:c>
      <x:c r="E96" s="17" t="n">
        <x:f>SUM(K96,Q96,W96,AC96,AI96,AO96)</x:f>
        <x:v>0</x:v>
      </x:c>
      <x:c r="F96" s="17" t="n">
        <x:f>SUM(N96,T96,Z96,AF96,AL96,AR96)</x:f>
        <x:v>0</x:v>
      </x:c>
      <x:c r="G96" s="17" t="n">
        <x:f>SUM(O96,U96,AA96,AG96,AM96,AS96)</x:f>
        <x:v>0</x:v>
      </x:c>
      <x:c r="H96" s="17" t="n">
        <x:f>SUM($E$10:E96)</x:f>
        <x:v>1655.9545496698943</x:v>
      </x:c>
      <x:c r="I96" s="17" t="n">
        <x:f>MAX(0,C96-SUM(L96,R96,X96,AD96,AJ96,AP96))</x:f>
        <x:v>300</x:v>
      </x:c>
      <x:c r="J96" s="17" t="n">
        <x:f>O95</x:f>
        <x:v>0</x:v>
      </x:c>
      <x:c r="K96" s="17" t="n">
        <x:f>J96*K$5/12</x:f>
        <x:v>0</x:v>
      </x:c>
      <x:c r="L96" s="17" t="n">
        <x:f>MIN(J96+K96,L$5)</x:f>
        <x:v>0</x:v>
      </x:c>
      <x:c r="M96" s="17" t="n">
        <x:f>MIN(MAX(0,J96+K96-L96),MAX(0,$I96-0))</x:f>
        <x:v>0</x:v>
      </x:c>
      <x:c r="N96" s="17" t="n">
        <x:f>SUM(L96,M96)</x:f>
        <x:v>0</x:v>
      </x:c>
      <x:c r="O96" s="17" t="n">
        <x:f>MAX(0,J96+K96-N96)</x:f>
        <x:v>0</x:v>
      </x:c>
      <x:c r="P96" s="17" t="n">
        <x:f>U95</x:f>
        <x:v>0</x:v>
      </x:c>
      <x:c r="Q96" s="17" t="n">
        <x:f>P96*Q$5/12</x:f>
        <x:v>0</x:v>
      </x:c>
      <x:c r="R96" s="17" t="n">
        <x:f>MIN(P96+Q96,R$5)</x:f>
        <x:v>0</x:v>
      </x:c>
      <x:c r="S96" s="17" t="n">
        <x:f>MIN(MAX(0,P96+Q96-R96),MAX(0,$I96-SUM(M96)))</x:f>
        <x:v>0</x:v>
      </x:c>
      <x:c r="T96" s="17" t="n">
        <x:f>SUM(R96,S96)</x:f>
        <x:v>0</x:v>
      </x:c>
      <x:c r="U96" s="17" t="n">
        <x:f>MAX(0,P96+Q96-T96)</x:f>
        <x:v>0</x:v>
      </x:c>
      <x:c r="V96" s="17" t="n">
        <x:f>AA95</x:f>
        <x:v>0</x:v>
      </x:c>
      <x:c r="W96" s="17" t="n">
        <x:f>V96*W$5/12</x:f>
        <x:v>0</x:v>
      </x:c>
      <x:c r="X96" s="17" t="n">
        <x:f>MIN(V96+W96,X$5)</x:f>
        <x:v>0</x:v>
      </x:c>
      <x:c r="Y96" s="17" t="n">
        <x:f>MIN(MAX(0,V96+W96-X96),MAX(0,$I96-SUM(M96,S96)))</x:f>
        <x:v>0</x:v>
      </x:c>
      <x:c r="Z96" s="17" t="n">
        <x:f>SUM(X96,Y96)</x:f>
        <x:v>0</x:v>
      </x:c>
      <x:c r="AA96" s="17" t="n">
        <x:f>MAX(0,V96+W96-Z96)</x:f>
        <x:v>0</x:v>
      </x:c>
      <x:c r="AB96" s="17" t="n">
        <x:f>AG95</x:f>
        <x:v>0</x:v>
      </x:c>
      <x:c r="AC96" s="17" t="n">
        <x:f>AB96*AC$5/12</x:f>
        <x:v>0</x:v>
      </x:c>
      <x:c r="AD96" s="17" t="n">
        <x:f>MIN(AB96+AC96,AD$5)</x:f>
        <x:v>0</x:v>
      </x:c>
      <x:c r="AE96" s="17" t="n">
        <x:f>MIN(MAX(0,AB96+AC96-AD96),MAX(0,$I96-SUM(M96,S96,Y96)))</x:f>
        <x:v>0</x:v>
      </x:c>
      <x:c r="AF96" s="17" t="n">
        <x:f>SUM(AD96,AE96)</x:f>
        <x:v>0</x:v>
      </x:c>
      <x:c r="AG96" s="17" t="n">
        <x:f>MAX(0,AB96+AC96-AF96)</x:f>
        <x:v>0</x:v>
      </x:c>
      <x:c r="AH96" s="17" t="n">
        <x:f>AM95</x:f>
        <x:v>0</x:v>
      </x:c>
      <x:c r="AI96" s="17" t="n">
        <x:f>AH96*AI$5/12</x:f>
        <x:v>0</x:v>
      </x:c>
      <x:c r="AJ96" s="17" t="n">
        <x:f>MIN(AH96+AI96,AJ$5)</x:f>
        <x:v>0</x:v>
      </x:c>
      <x:c r="AK96" s="17" t="n">
        <x:f>MIN(MAX(0,AH96+AI96-AJ96),MAX(0,$I96-SUM(M96,S96,Y96,AE96)))</x:f>
        <x:v>0</x:v>
      </x:c>
      <x:c r="AL96" s="17" t="n">
        <x:f>SUM(AJ96,AK96)</x:f>
        <x:v>0</x:v>
      </x:c>
      <x:c r="AM96" s="17" t="n">
        <x:f>MAX(0,AH96+AI96-AL96)</x:f>
        <x:v>0</x:v>
      </x:c>
      <x:c r="AN96" s="17" t="n">
        <x:f>AS95</x:f>
        <x:v>0</x:v>
      </x:c>
      <x:c r="AO96" s="17" t="n">
        <x:f>AN96*AO$5/12</x:f>
        <x:v>0</x:v>
      </x:c>
      <x:c r="AP96" s="17" t="n">
        <x:f>MIN(AN96+AO96,AP$5)</x:f>
        <x:v>0</x:v>
      </x:c>
      <x:c r="AQ96" s="17" t="n">
        <x:f>MIN(MAX(0,AN96+AO96-AP96),MAX(0,$I96-SUM(M96,S96,Y96,AE96,AK96)))</x:f>
        <x:v>0</x:v>
      </x:c>
      <x:c r="AR96" s="17" t="n">
        <x:f>SUM(AP96,AQ96)</x:f>
        <x:v>0</x:v>
      </x:c>
      <x:c r="AS96" s="17" t="n">
        <x:f>MAX(0,AN96+AO96-AR96)</x:f>
        <x:v>0</x:v>
      </x:c>
    </x:row>
    <x:row r="97" ht="24" customHeight="1">
      <x:c r="A97" s="2" t="n">
        <x:f>88</x:f>
        <x:v>88</x:v>
      </x:c>
      <x:c r="B97" s="17" t="n">
        <x:f>'Monthly budget'!C95</x:f>
        <x:v>115</x:v>
      </x:c>
      <x:c r="C97" s="17" t="n">
        <x:f>'Monthly budget'!D95</x:f>
        <x:v>300</x:v>
      </x:c>
      <x:c r="D97" s="17" t="n">
        <x:f>SUM(J97,P97,V97,AB97,AH97,AN97)</x:f>
        <x:v>0</x:v>
      </x:c>
      <x:c r="E97" s="17" t="n">
        <x:f>SUM(K97,Q97,W97,AC97,AI97,AO97)</x:f>
        <x:v>0</x:v>
      </x:c>
      <x:c r="F97" s="17" t="n">
        <x:f>SUM(N97,T97,Z97,AF97,AL97,AR97)</x:f>
        <x:v>0</x:v>
      </x:c>
      <x:c r="G97" s="17" t="n">
        <x:f>SUM(O97,U97,AA97,AG97,AM97,AS97)</x:f>
        <x:v>0</x:v>
      </x:c>
      <x:c r="H97" s="17" t="n">
        <x:f>SUM($E$10:E97)</x:f>
        <x:v>1655.9545496698943</x:v>
      </x:c>
      <x:c r="I97" s="17" t="n">
        <x:f>MAX(0,C97-SUM(L97,R97,X97,AD97,AJ97,AP97))</x:f>
        <x:v>300</x:v>
      </x:c>
      <x:c r="J97" s="17" t="n">
        <x:f>O96</x:f>
        <x:v>0</x:v>
      </x:c>
      <x:c r="K97" s="17" t="n">
        <x:f>J97*K$5/12</x:f>
        <x:v>0</x:v>
      </x:c>
      <x:c r="L97" s="17" t="n">
        <x:f>MIN(J97+K97,L$5)</x:f>
        <x:v>0</x:v>
      </x:c>
      <x:c r="M97" s="17" t="n">
        <x:f>MIN(MAX(0,J97+K97-L97),MAX(0,$I97-0))</x:f>
        <x:v>0</x:v>
      </x:c>
      <x:c r="N97" s="17" t="n">
        <x:f>SUM(L97,M97)</x:f>
        <x:v>0</x:v>
      </x:c>
      <x:c r="O97" s="17" t="n">
        <x:f>MAX(0,J97+K97-N97)</x:f>
        <x:v>0</x:v>
      </x:c>
      <x:c r="P97" s="17" t="n">
        <x:f>U96</x:f>
        <x:v>0</x:v>
      </x:c>
      <x:c r="Q97" s="17" t="n">
        <x:f>P97*Q$5/12</x:f>
        <x:v>0</x:v>
      </x:c>
      <x:c r="R97" s="17" t="n">
        <x:f>MIN(P97+Q97,R$5)</x:f>
        <x:v>0</x:v>
      </x:c>
      <x:c r="S97" s="17" t="n">
        <x:f>MIN(MAX(0,P97+Q97-R97),MAX(0,$I97-SUM(M97)))</x:f>
        <x:v>0</x:v>
      </x:c>
      <x:c r="T97" s="17" t="n">
        <x:f>SUM(R97,S97)</x:f>
        <x:v>0</x:v>
      </x:c>
      <x:c r="U97" s="17" t="n">
        <x:f>MAX(0,P97+Q97-T97)</x:f>
        <x:v>0</x:v>
      </x:c>
      <x:c r="V97" s="17" t="n">
        <x:f>AA96</x:f>
        <x:v>0</x:v>
      </x:c>
      <x:c r="W97" s="17" t="n">
        <x:f>V97*W$5/12</x:f>
        <x:v>0</x:v>
      </x:c>
      <x:c r="X97" s="17" t="n">
        <x:f>MIN(V97+W97,X$5)</x:f>
        <x:v>0</x:v>
      </x:c>
      <x:c r="Y97" s="17" t="n">
        <x:f>MIN(MAX(0,V97+W97-X97),MAX(0,$I97-SUM(M97,S97)))</x:f>
        <x:v>0</x:v>
      </x:c>
      <x:c r="Z97" s="17" t="n">
        <x:f>SUM(X97,Y97)</x:f>
        <x:v>0</x:v>
      </x:c>
      <x:c r="AA97" s="17" t="n">
        <x:f>MAX(0,V97+W97-Z97)</x:f>
        <x:v>0</x:v>
      </x:c>
      <x:c r="AB97" s="17" t="n">
        <x:f>AG96</x:f>
        <x:v>0</x:v>
      </x:c>
      <x:c r="AC97" s="17" t="n">
        <x:f>AB97*AC$5/12</x:f>
        <x:v>0</x:v>
      </x:c>
      <x:c r="AD97" s="17" t="n">
        <x:f>MIN(AB97+AC97,AD$5)</x:f>
        <x:v>0</x:v>
      </x:c>
      <x:c r="AE97" s="17" t="n">
        <x:f>MIN(MAX(0,AB97+AC97-AD97),MAX(0,$I97-SUM(M97,S97,Y97)))</x:f>
        <x:v>0</x:v>
      </x:c>
      <x:c r="AF97" s="17" t="n">
        <x:f>SUM(AD97,AE97)</x:f>
        <x:v>0</x:v>
      </x:c>
      <x:c r="AG97" s="17" t="n">
        <x:f>MAX(0,AB97+AC97-AF97)</x:f>
        <x:v>0</x:v>
      </x:c>
      <x:c r="AH97" s="17" t="n">
        <x:f>AM96</x:f>
        <x:v>0</x:v>
      </x:c>
      <x:c r="AI97" s="17" t="n">
        <x:f>AH97*AI$5/12</x:f>
        <x:v>0</x:v>
      </x:c>
      <x:c r="AJ97" s="17" t="n">
        <x:f>MIN(AH97+AI97,AJ$5)</x:f>
        <x:v>0</x:v>
      </x:c>
      <x:c r="AK97" s="17" t="n">
        <x:f>MIN(MAX(0,AH97+AI97-AJ97),MAX(0,$I97-SUM(M97,S97,Y97,AE97)))</x:f>
        <x:v>0</x:v>
      </x:c>
      <x:c r="AL97" s="17" t="n">
        <x:f>SUM(AJ97,AK97)</x:f>
        <x:v>0</x:v>
      </x:c>
      <x:c r="AM97" s="17" t="n">
        <x:f>MAX(0,AH97+AI97-AL97)</x:f>
        <x:v>0</x:v>
      </x:c>
      <x:c r="AN97" s="17" t="n">
        <x:f>AS96</x:f>
        <x:v>0</x:v>
      </x:c>
      <x:c r="AO97" s="17" t="n">
        <x:f>AN97*AO$5/12</x:f>
        <x:v>0</x:v>
      </x:c>
      <x:c r="AP97" s="17" t="n">
        <x:f>MIN(AN97+AO97,AP$5)</x:f>
        <x:v>0</x:v>
      </x:c>
      <x:c r="AQ97" s="17" t="n">
        <x:f>MIN(MAX(0,AN97+AO97-AP97),MAX(0,$I97-SUM(M97,S97,Y97,AE97,AK97)))</x:f>
        <x:v>0</x:v>
      </x:c>
      <x:c r="AR97" s="17" t="n">
        <x:f>SUM(AP97,AQ97)</x:f>
        <x:v>0</x:v>
      </x:c>
      <x:c r="AS97" s="17" t="n">
        <x:f>MAX(0,AN97+AO97-AR97)</x:f>
        <x:v>0</x:v>
      </x:c>
    </x:row>
    <x:row r="98" ht="24" customHeight="1">
      <x:c r="A98" s="2" t="n">
        <x:f>89</x:f>
        <x:v>89</x:v>
      </x:c>
      <x:c r="B98" s="17" t="n">
        <x:f>'Monthly budget'!C96</x:f>
        <x:v>115</x:v>
      </x:c>
      <x:c r="C98" s="17" t="n">
        <x:f>'Monthly budget'!D96</x:f>
        <x:v>300</x:v>
      </x:c>
      <x:c r="D98" s="17" t="n">
        <x:f>SUM(J98,P98,V98,AB98,AH98,AN98)</x:f>
        <x:v>0</x:v>
      </x:c>
      <x:c r="E98" s="17" t="n">
        <x:f>SUM(K98,Q98,W98,AC98,AI98,AO98)</x:f>
        <x:v>0</x:v>
      </x:c>
      <x:c r="F98" s="17" t="n">
        <x:f>SUM(N98,T98,Z98,AF98,AL98,AR98)</x:f>
        <x:v>0</x:v>
      </x:c>
      <x:c r="G98" s="17" t="n">
        <x:f>SUM(O98,U98,AA98,AG98,AM98,AS98)</x:f>
        <x:v>0</x:v>
      </x:c>
      <x:c r="H98" s="17" t="n">
        <x:f>SUM($E$10:E98)</x:f>
        <x:v>1655.9545496698943</x:v>
      </x:c>
      <x:c r="I98" s="17" t="n">
        <x:f>MAX(0,C98-SUM(L98,R98,X98,AD98,AJ98,AP98))</x:f>
        <x:v>300</x:v>
      </x:c>
      <x:c r="J98" s="17" t="n">
        <x:f>O97</x:f>
        <x:v>0</x:v>
      </x:c>
      <x:c r="K98" s="17" t="n">
        <x:f>J98*K$5/12</x:f>
        <x:v>0</x:v>
      </x:c>
      <x:c r="L98" s="17" t="n">
        <x:f>MIN(J98+K98,L$5)</x:f>
        <x:v>0</x:v>
      </x:c>
      <x:c r="M98" s="17" t="n">
        <x:f>MIN(MAX(0,J98+K98-L98),MAX(0,$I98-0))</x:f>
        <x:v>0</x:v>
      </x:c>
      <x:c r="N98" s="17" t="n">
        <x:f>SUM(L98,M98)</x:f>
        <x:v>0</x:v>
      </x:c>
      <x:c r="O98" s="17" t="n">
        <x:f>MAX(0,J98+K98-N98)</x:f>
        <x:v>0</x:v>
      </x:c>
      <x:c r="P98" s="17" t="n">
        <x:f>U97</x:f>
        <x:v>0</x:v>
      </x:c>
      <x:c r="Q98" s="17" t="n">
        <x:f>P98*Q$5/12</x:f>
        <x:v>0</x:v>
      </x:c>
      <x:c r="R98" s="17" t="n">
        <x:f>MIN(P98+Q98,R$5)</x:f>
        <x:v>0</x:v>
      </x:c>
      <x:c r="S98" s="17" t="n">
        <x:f>MIN(MAX(0,P98+Q98-R98),MAX(0,$I98-SUM(M98)))</x:f>
        <x:v>0</x:v>
      </x:c>
      <x:c r="T98" s="17" t="n">
        <x:f>SUM(R98,S98)</x:f>
        <x:v>0</x:v>
      </x:c>
      <x:c r="U98" s="17" t="n">
        <x:f>MAX(0,P98+Q98-T98)</x:f>
        <x:v>0</x:v>
      </x:c>
      <x:c r="V98" s="17" t="n">
        <x:f>AA97</x:f>
        <x:v>0</x:v>
      </x:c>
      <x:c r="W98" s="17" t="n">
        <x:f>V98*W$5/12</x:f>
        <x:v>0</x:v>
      </x:c>
      <x:c r="X98" s="17" t="n">
        <x:f>MIN(V98+W98,X$5)</x:f>
        <x:v>0</x:v>
      </x:c>
      <x:c r="Y98" s="17" t="n">
        <x:f>MIN(MAX(0,V98+W98-X98),MAX(0,$I98-SUM(M98,S98)))</x:f>
        <x:v>0</x:v>
      </x:c>
      <x:c r="Z98" s="17" t="n">
        <x:f>SUM(X98,Y98)</x:f>
        <x:v>0</x:v>
      </x:c>
      <x:c r="AA98" s="17" t="n">
        <x:f>MAX(0,V98+W98-Z98)</x:f>
        <x:v>0</x:v>
      </x:c>
      <x:c r="AB98" s="17" t="n">
        <x:f>AG97</x:f>
        <x:v>0</x:v>
      </x:c>
      <x:c r="AC98" s="17" t="n">
        <x:f>AB98*AC$5/12</x:f>
        <x:v>0</x:v>
      </x:c>
      <x:c r="AD98" s="17" t="n">
        <x:f>MIN(AB98+AC98,AD$5)</x:f>
        <x:v>0</x:v>
      </x:c>
      <x:c r="AE98" s="17" t="n">
        <x:f>MIN(MAX(0,AB98+AC98-AD98),MAX(0,$I98-SUM(M98,S98,Y98)))</x:f>
        <x:v>0</x:v>
      </x:c>
      <x:c r="AF98" s="17" t="n">
        <x:f>SUM(AD98,AE98)</x:f>
        <x:v>0</x:v>
      </x:c>
      <x:c r="AG98" s="17" t="n">
        <x:f>MAX(0,AB98+AC98-AF98)</x:f>
        <x:v>0</x:v>
      </x:c>
      <x:c r="AH98" s="17" t="n">
        <x:f>AM97</x:f>
        <x:v>0</x:v>
      </x:c>
      <x:c r="AI98" s="17" t="n">
        <x:f>AH98*AI$5/12</x:f>
        <x:v>0</x:v>
      </x:c>
      <x:c r="AJ98" s="17" t="n">
        <x:f>MIN(AH98+AI98,AJ$5)</x:f>
        <x:v>0</x:v>
      </x:c>
      <x:c r="AK98" s="17" t="n">
        <x:f>MIN(MAX(0,AH98+AI98-AJ98),MAX(0,$I98-SUM(M98,S98,Y98,AE98)))</x:f>
        <x:v>0</x:v>
      </x:c>
      <x:c r="AL98" s="17" t="n">
        <x:f>SUM(AJ98,AK98)</x:f>
        <x:v>0</x:v>
      </x:c>
      <x:c r="AM98" s="17" t="n">
        <x:f>MAX(0,AH98+AI98-AL98)</x:f>
        <x:v>0</x:v>
      </x:c>
      <x:c r="AN98" s="17" t="n">
        <x:f>AS97</x:f>
        <x:v>0</x:v>
      </x:c>
      <x:c r="AO98" s="17" t="n">
        <x:f>AN98*AO$5/12</x:f>
        <x:v>0</x:v>
      </x:c>
      <x:c r="AP98" s="17" t="n">
        <x:f>MIN(AN98+AO98,AP$5)</x:f>
        <x:v>0</x:v>
      </x:c>
      <x:c r="AQ98" s="17" t="n">
        <x:f>MIN(MAX(0,AN98+AO98-AP98),MAX(0,$I98-SUM(M98,S98,Y98,AE98,AK98)))</x:f>
        <x:v>0</x:v>
      </x:c>
      <x:c r="AR98" s="17" t="n">
        <x:f>SUM(AP98,AQ98)</x:f>
        <x:v>0</x:v>
      </x:c>
      <x:c r="AS98" s="17" t="n">
        <x:f>MAX(0,AN98+AO98-AR98)</x:f>
        <x:v>0</x:v>
      </x:c>
    </x:row>
    <x:row r="99" ht="24" customHeight="1">
      <x:c r="A99" s="2" t="n">
        <x:f>90</x:f>
        <x:v>90</x:v>
      </x:c>
      <x:c r="B99" s="17" t="n">
        <x:f>'Monthly budget'!C97</x:f>
        <x:v>115</x:v>
      </x:c>
      <x:c r="C99" s="17" t="n">
        <x:f>'Monthly budget'!D97</x:f>
        <x:v>300</x:v>
      </x:c>
      <x:c r="D99" s="17" t="n">
        <x:f>SUM(J99,P99,V99,AB99,AH99,AN99)</x:f>
        <x:v>0</x:v>
      </x:c>
      <x:c r="E99" s="17" t="n">
        <x:f>SUM(K99,Q99,W99,AC99,AI99,AO99)</x:f>
        <x:v>0</x:v>
      </x:c>
      <x:c r="F99" s="17" t="n">
        <x:f>SUM(N99,T99,Z99,AF99,AL99,AR99)</x:f>
        <x:v>0</x:v>
      </x:c>
      <x:c r="G99" s="17" t="n">
        <x:f>SUM(O99,U99,AA99,AG99,AM99,AS99)</x:f>
        <x:v>0</x:v>
      </x:c>
      <x:c r="H99" s="17" t="n">
        <x:f>SUM($E$10:E99)</x:f>
        <x:v>1655.9545496698943</x:v>
      </x:c>
      <x:c r="I99" s="17" t="n">
        <x:f>MAX(0,C99-SUM(L99,R99,X99,AD99,AJ99,AP99))</x:f>
        <x:v>300</x:v>
      </x:c>
      <x:c r="J99" s="17" t="n">
        <x:f>O98</x:f>
        <x:v>0</x:v>
      </x:c>
      <x:c r="K99" s="17" t="n">
        <x:f>J99*K$5/12</x:f>
        <x:v>0</x:v>
      </x:c>
      <x:c r="L99" s="17" t="n">
        <x:f>MIN(J99+K99,L$5)</x:f>
        <x:v>0</x:v>
      </x:c>
      <x:c r="M99" s="17" t="n">
        <x:f>MIN(MAX(0,J99+K99-L99),MAX(0,$I99-0))</x:f>
        <x:v>0</x:v>
      </x:c>
      <x:c r="N99" s="17" t="n">
        <x:f>SUM(L99,M99)</x:f>
        <x:v>0</x:v>
      </x:c>
      <x:c r="O99" s="17" t="n">
        <x:f>MAX(0,J99+K99-N99)</x:f>
        <x:v>0</x:v>
      </x:c>
      <x:c r="P99" s="17" t="n">
        <x:f>U98</x:f>
        <x:v>0</x:v>
      </x:c>
      <x:c r="Q99" s="17" t="n">
        <x:f>P99*Q$5/12</x:f>
        <x:v>0</x:v>
      </x:c>
      <x:c r="R99" s="17" t="n">
        <x:f>MIN(P99+Q99,R$5)</x:f>
        <x:v>0</x:v>
      </x:c>
      <x:c r="S99" s="17" t="n">
        <x:f>MIN(MAX(0,P99+Q99-R99),MAX(0,$I99-SUM(M99)))</x:f>
        <x:v>0</x:v>
      </x:c>
      <x:c r="T99" s="17" t="n">
        <x:f>SUM(R99,S99)</x:f>
        <x:v>0</x:v>
      </x:c>
      <x:c r="U99" s="17" t="n">
        <x:f>MAX(0,P99+Q99-T99)</x:f>
        <x:v>0</x:v>
      </x:c>
      <x:c r="V99" s="17" t="n">
        <x:f>AA98</x:f>
        <x:v>0</x:v>
      </x:c>
      <x:c r="W99" s="17" t="n">
        <x:f>V99*W$5/12</x:f>
        <x:v>0</x:v>
      </x:c>
      <x:c r="X99" s="17" t="n">
        <x:f>MIN(V99+W99,X$5)</x:f>
        <x:v>0</x:v>
      </x:c>
      <x:c r="Y99" s="17" t="n">
        <x:f>MIN(MAX(0,V99+W99-X99),MAX(0,$I99-SUM(M99,S99)))</x:f>
        <x:v>0</x:v>
      </x:c>
      <x:c r="Z99" s="17" t="n">
        <x:f>SUM(X99,Y99)</x:f>
        <x:v>0</x:v>
      </x:c>
      <x:c r="AA99" s="17" t="n">
        <x:f>MAX(0,V99+W99-Z99)</x:f>
        <x:v>0</x:v>
      </x:c>
      <x:c r="AB99" s="17" t="n">
        <x:f>AG98</x:f>
        <x:v>0</x:v>
      </x:c>
      <x:c r="AC99" s="17" t="n">
        <x:f>AB99*AC$5/12</x:f>
        <x:v>0</x:v>
      </x:c>
      <x:c r="AD99" s="17" t="n">
        <x:f>MIN(AB99+AC99,AD$5)</x:f>
        <x:v>0</x:v>
      </x:c>
      <x:c r="AE99" s="17" t="n">
        <x:f>MIN(MAX(0,AB99+AC99-AD99),MAX(0,$I99-SUM(M99,S99,Y99)))</x:f>
        <x:v>0</x:v>
      </x:c>
      <x:c r="AF99" s="17" t="n">
        <x:f>SUM(AD99,AE99)</x:f>
        <x:v>0</x:v>
      </x:c>
      <x:c r="AG99" s="17" t="n">
        <x:f>MAX(0,AB99+AC99-AF99)</x:f>
        <x:v>0</x:v>
      </x:c>
      <x:c r="AH99" s="17" t="n">
        <x:f>AM98</x:f>
        <x:v>0</x:v>
      </x:c>
      <x:c r="AI99" s="17" t="n">
        <x:f>AH99*AI$5/12</x:f>
        <x:v>0</x:v>
      </x:c>
      <x:c r="AJ99" s="17" t="n">
        <x:f>MIN(AH99+AI99,AJ$5)</x:f>
        <x:v>0</x:v>
      </x:c>
      <x:c r="AK99" s="17" t="n">
        <x:f>MIN(MAX(0,AH99+AI99-AJ99),MAX(0,$I99-SUM(M99,S99,Y99,AE99)))</x:f>
        <x:v>0</x:v>
      </x:c>
      <x:c r="AL99" s="17" t="n">
        <x:f>SUM(AJ99,AK99)</x:f>
        <x:v>0</x:v>
      </x:c>
      <x:c r="AM99" s="17" t="n">
        <x:f>MAX(0,AH99+AI99-AL99)</x:f>
        <x:v>0</x:v>
      </x:c>
      <x:c r="AN99" s="17" t="n">
        <x:f>AS98</x:f>
        <x:v>0</x:v>
      </x:c>
      <x:c r="AO99" s="17" t="n">
        <x:f>AN99*AO$5/12</x:f>
        <x:v>0</x:v>
      </x:c>
      <x:c r="AP99" s="17" t="n">
        <x:f>MIN(AN99+AO99,AP$5)</x:f>
        <x:v>0</x:v>
      </x:c>
      <x:c r="AQ99" s="17" t="n">
        <x:f>MIN(MAX(0,AN99+AO99-AP99),MAX(0,$I99-SUM(M99,S99,Y99,AE99,AK99)))</x:f>
        <x:v>0</x:v>
      </x:c>
      <x:c r="AR99" s="17" t="n">
        <x:f>SUM(AP99,AQ99)</x:f>
        <x:v>0</x:v>
      </x:c>
      <x:c r="AS99" s="17" t="n">
        <x:f>MAX(0,AN99+AO99-AR99)</x:f>
        <x:v>0</x:v>
      </x:c>
    </x:row>
    <x:row r="100" ht="24" customHeight="1">
      <x:c r="A100" s="2" t="n">
        <x:f>91</x:f>
        <x:v>91</x:v>
      </x:c>
      <x:c r="B100" s="17" t="n">
        <x:f>'Monthly budget'!C98</x:f>
        <x:v>115</x:v>
      </x:c>
      <x:c r="C100" s="17" t="n">
        <x:f>'Monthly budget'!D98</x:f>
        <x:v>300</x:v>
      </x:c>
      <x:c r="D100" s="17" t="n">
        <x:f>SUM(J100,P100,V100,AB100,AH100,AN100)</x:f>
        <x:v>0</x:v>
      </x:c>
      <x:c r="E100" s="17" t="n">
        <x:f>SUM(K100,Q100,W100,AC100,AI100,AO100)</x:f>
        <x:v>0</x:v>
      </x:c>
      <x:c r="F100" s="17" t="n">
        <x:f>SUM(N100,T100,Z100,AF100,AL100,AR100)</x:f>
        <x:v>0</x:v>
      </x:c>
      <x:c r="G100" s="17" t="n">
        <x:f>SUM(O100,U100,AA100,AG100,AM100,AS100)</x:f>
        <x:v>0</x:v>
      </x:c>
      <x:c r="H100" s="17" t="n">
        <x:f>SUM($E$10:E100)</x:f>
        <x:v>1655.9545496698943</x:v>
      </x:c>
      <x:c r="I100" s="17" t="n">
        <x:f>MAX(0,C100-SUM(L100,R100,X100,AD100,AJ100,AP100))</x:f>
        <x:v>300</x:v>
      </x:c>
      <x:c r="J100" s="17" t="n">
        <x:f>O99</x:f>
        <x:v>0</x:v>
      </x:c>
      <x:c r="K100" s="17" t="n">
        <x:f>J100*K$5/12</x:f>
        <x:v>0</x:v>
      </x:c>
      <x:c r="L100" s="17" t="n">
        <x:f>MIN(J100+K100,L$5)</x:f>
        <x:v>0</x:v>
      </x:c>
      <x:c r="M100" s="17" t="n">
        <x:f>MIN(MAX(0,J100+K100-L100),MAX(0,$I100-0))</x:f>
        <x:v>0</x:v>
      </x:c>
      <x:c r="N100" s="17" t="n">
        <x:f>SUM(L100,M100)</x:f>
        <x:v>0</x:v>
      </x:c>
      <x:c r="O100" s="17" t="n">
        <x:f>MAX(0,J100+K100-N100)</x:f>
        <x:v>0</x:v>
      </x:c>
      <x:c r="P100" s="17" t="n">
        <x:f>U99</x:f>
        <x:v>0</x:v>
      </x:c>
      <x:c r="Q100" s="17" t="n">
        <x:f>P100*Q$5/12</x:f>
        <x:v>0</x:v>
      </x:c>
      <x:c r="R100" s="17" t="n">
        <x:f>MIN(P100+Q100,R$5)</x:f>
        <x:v>0</x:v>
      </x:c>
      <x:c r="S100" s="17" t="n">
        <x:f>MIN(MAX(0,P100+Q100-R100),MAX(0,$I100-SUM(M100)))</x:f>
        <x:v>0</x:v>
      </x:c>
      <x:c r="T100" s="17" t="n">
        <x:f>SUM(R100,S100)</x:f>
        <x:v>0</x:v>
      </x:c>
      <x:c r="U100" s="17" t="n">
        <x:f>MAX(0,P100+Q100-T100)</x:f>
        <x:v>0</x:v>
      </x:c>
      <x:c r="V100" s="17" t="n">
        <x:f>AA99</x:f>
        <x:v>0</x:v>
      </x:c>
      <x:c r="W100" s="17" t="n">
        <x:f>V100*W$5/12</x:f>
        <x:v>0</x:v>
      </x:c>
      <x:c r="X100" s="17" t="n">
        <x:f>MIN(V100+W100,X$5)</x:f>
        <x:v>0</x:v>
      </x:c>
      <x:c r="Y100" s="17" t="n">
        <x:f>MIN(MAX(0,V100+W100-X100),MAX(0,$I100-SUM(M100,S100)))</x:f>
        <x:v>0</x:v>
      </x:c>
      <x:c r="Z100" s="17" t="n">
        <x:f>SUM(X100,Y100)</x:f>
        <x:v>0</x:v>
      </x:c>
      <x:c r="AA100" s="17" t="n">
        <x:f>MAX(0,V100+W100-Z100)</x:f>
        <x:v>0</x:v>
      </x:c>
      <x:c r="AB100" s="17" t="n">
        <x:f>AG99</x:f>
        <x:v>0</x:v>
      </x:c>
      <x:c r="AC100" s="17" t="n">
        <x:f>AB100*AC$5/12</x:f>
        <x:v>0</x:v>
      </x:c>
      <x:c r="AD100" s="17" t="n">
        <x:f>MIN(AB100+AC100,AD$5)</x:f>
        <x:v>0</x:v>
      </x:c>
      <x:c r="AE100" s="17" t="n">
        <x:f>MIN(MAX(0,AB100+AC100-AD100),MAX(0,$I100-SUM(M100,S100,Y100)))</x:f>
        <x:v>0</x:v>
      </x:c>
      <x:c r="AF100" s="17" t="n">
        <x:f>SUM(AD100,AE100)</x:f>
        <x:v>0</x:v>
      </x:c>
      <x:c r="AG100" s="17" t="n">
        <x:f>MAX(0,AB100+AC100-AF100)</x:f>
        <x:v>0</x:v>
      </x:c>
      <x:c r="AH100" s="17" t="n">
        <x:f>AM99</x:f>
        <x:v>0</x:v>
      </x:c>
      <x:c r="AI100" s="17" t="n">
        <x:f>AH100*AI$5/12</x:f>
        <x:v>0</x:v>
      </x:c>
      <x:c r="AJ100" s="17" t="n">
        <x:f>MIN(AH100+AI100,AJ$5)</x:f>
        <x:v>0</x:v>
      </x:c>
      <x:c r="AK100" s="17" t="n">
        <x:f>MIN(MAX(0,AH100+AI100-AJ100),MAX(0,$I100-SUM(M100,S100,Y100,AE100)))</x:f>
        <x:v>0</x:v>
      </x:c>
      <x:c r="AL100" s="17" t="n">
        <x:f>SUM(AJ100,AK100)</x:f>
        <x:v>0</x:v>
      </x:c>
      <x:c r="AM100" s="17" t="n">
        <x:f>MAX(0,AH100+AI100-AL100)</x:f>
        <x:v>0</x:v>
      </x:c>
      <x:c r="AN100" s="17" t="n">
        <x:f>AS99</x:f>
        <x:v>0</x:v>
      </x:c>
      <x:c r="AO100" s="17" t="n">
        <x:f>AN100*AO$5/12</x:f>
        <x:v>0</x:v>
      </x:c>
      <x:c r="AP100" s="17" t="n">
        <x:f>MIN(AN100+AO100,AP$5)</x:f>
        <x:v>0</x:v>
      </x:c>
      <x:c r="AQ100" s="17" t="n">
        <x:f>MIN(MAX(0,AN100+AO100-AP100),MAX(0,$I100-SUM(M100,S100,Y100,AE100,AK100)))</x:f>
        <x:v>0</x:v>
      </x:c>
      <x:c r="AR100" s="17" t="n">
        <x:f>SUM(AP100,AQ100)</x:f>
        <x:v>0</x:v>
      </x:c>
      <x:c r="AS100" s="17" t="n">
        <x:f>MAX(0,AN100+AO100-AR100)</x:f>
        <x:v>0</x:v>
      </x:c>
    </x:row>
    <x:row r="101" ht="24" customHeight="1">
      <x:c r="A101" s="2" t="n">
        <x:f>92</x:f>
        <x:v>92</x:v>
      </x:c>
      <x:c r="B101" s="17" t="n">
        <x:f>'Monthly budget'!C99</x:f>
        <x:v>115</x:v>
      </x:c>
      <x:c r="C101" s="17" t="n">
        <x:f>'Monthly budget'!D99</x:f>
        <x:v>300</x:v>
      </x:c>
      <x:c r="D101" s="17" t="n">
        <x:f>SUM(J101,P101,V101,AB101,AH101,AN101)</x:f>
        <x:v>0</x:v>
      </x:c>
      <x:c r="E101" s="17" t="n">
        <x:f>SUM(K101,Q101,W101,AC101,AI101,AO101)</x:f>
        <x:v>0</x:v>
      </x:c>
      <x:c r="F101" s="17" t="n">
        <x:f>SUM(N101,T101,Z101,AF101,AL101,AR101)</x:f>
        <x:v>0</x:v>
      </x:c>
      <x:c r="G101" s="17" t="n">
        <x:f>SUM(O101,U101,AA101,AG101,AM101,AS101)</x:f>
        <x:v>0</x:v>
      </x:c>
      <x:c r="H101" s="17" t="n">
        <x:f>SUM($E$10:E101)</x:f>
        <x:v>1655.9545496698943</x:v>
      </x:c>
      <x:c r="I101" s="17" t="n">
        <x:f>MAX(0,C101-SUM(L101,R101,X101,AD101,AJ101,AP101))</x:f>
        <x:v>300</x:v>
      </x:c>
      <x:c r="J101" s="17" t="n">
        <x:f>O100</x:f>
        <x:v>0</x:v>
      </x:c>
      <x:c r="K101" s="17" t="n">
        <x:f>J101*K$5/12</x:f>
        <x:v>0</x:v>
      </x:c>
      <x:c r="L101" s="17" t="n">
        <x:f>MIN(J101+K101,L$5)</x:f>
        <x:v>0</x:v>
      </x:c>
      <x:c r="M101" s="17" t="n">
        <x:f>MIN(MAX(0,J101+K101-L101),MAX(0,$I101-0))</x:f>
        <x:v>0</x:v>
      </x:c>
      <x:c r="N101" s="17" t="n">
        <x:f>SUM(L101,M101)</x:f>
        <x:v>0</x:v>
      </x:c>
      <x:c r="O101" s="17" t="n">
        <x:f>MAX(0,J101+K101-N101)</x:f>
        <x:v>0</x:v>
      </x:c>
      <x:c r="P101" s="17" t="n">
        <x:f>U100</x:f>
        <x:v>0</x:v>
      </x:c>
      <x:c r="Q101" s="17" t="n">
        <x:f>P101*Q$5/12</x:f>
        <x:v>0</x:v>
      </x:c>
      <x:c r="R101" s="17" t="n">
        <x:f>MIN(P101+Q101,R$5)</x:f>
        <x:v>0</x:v>
      </x:c>
      <x:c r="S101" s="17" t="n">
        <x:f>MIN(MAX(0,P101+Q101-R101),MAX(0,$I101-SUM(M101)))</x:f>
        <x:v>0</x:v>
      </x:c>
      <x:c r="T101" s="17" t="n">
        <x:f>SUM(R101,S101)</x:f>
        <x:v>0</x:v>
      </x:c>
      <x:c r="U101" s="17" t="n">
        <x:f>MAX(0,P101+Q101-T101)</x:f>
        <x:v>0</x:v>
      </x:c>
      <x:c r="V101" s="17" t="n">
        <x:f>AA100</x:f>
        <x:v>0</x:v>
      </x:c>
      <x:c r="W101" s="17" t="n">
        <x:f>V101*W$5/12</x:f>
        <x:v>0</x:v>
      </x:c>
      <x:c r="X101" s="17" t="n">
        <x:f>MIN(V101+W101,X$5)</x:f>
        <x:v>0</x:v>
      </x:c>
      <x:c r="Y101" s="17" t="n">
        <x:f>MIN(MAX(0,V101+W101-X101),MAX(0,$I101-SUM(M101,S101)))</x:f>
        <x:v>0</x:v>
      </x:c>
      <x:c r="Z101" s="17" t="n">
        <x:f>SUM(X101,Y101)</x:f>
        <x:v>0</x:v>
      </x:c>
      <x:c r="AA101" s="17" t="n">
        <x:f>MAX(0,V101+W101-Z101)</x:f>
        <x:v>0</x:v>
      </x:c>
      <x:c r="AB101" s="17" t="n">
        <x:f>AG100</x:f>
        <x:v>0</x:v>
      </x:c>
      <x:c r="AC101" s="17" t="n">
        <x:f>AB101*AC$5/12</x:f>
        <x:v>0</x:v>
      </x:c>
      <x:c r="AD101" s="17" t="n">
        <x:f>MIN(AB101+AC101,AD$5)</x:f>
        <x:v>0</x:v>
      </x:c>
      <x:c r="AE101" s="17" t="n">
        <x:f>MIN(MAX(0,AB101+AC101-AD101),MAX(0,$I101-SUM(M101,S101,Y101)))</x:f>
        <x:v>0</x:v>
      </x:c>
      <x:c r="AF101" s="17" t="n">
        <x:f>SUM(AD101,AE101)</x:f>
        <x:v>0</x:v>
      </x:c>
      <x:c r="AG101" s="17" t="n">
        <x:f>MAX(0,AB101+AC101-AF101)</x:f>
        <x:v>0</x:v>
      </x:c>
      <x:c r="AH101" s="17" t="n">
        <x:f>AM100</x:f>
        <x:v>0</x:v>
      </x:c>
      <x:c r="AI101" s="17" t="n">
        <x:f>AH101*AI$5/12</x:f>
        <x:v>0</x:v>
      </x:c>
      <x:c r="AJ101" s="17" t="n">
        <x:f>MIN(AH101+AI101,AJ$5)</x:f>
        <x:v>0</x:v>
      </x:c>
      <x:c r="AK101" s="17" t="n">
        <x:f>MIN(MAX(0,AH101+AI101-AJ101),MAX(0,$I101-SUM(M101,S101,Y101,AE101)))</x:f>
        <x:v>0</x:v>
      </x:c>
      <x:c r="AL101" s="17" t="n">
        <x:f>SUM(AJ101,AK101)</x:f>
        <x:v>0</x:v>
      </x:c>
      <x:c r="AM101" s="17" t="n">
        <x:f>MAX(0,AH101+AI101-AL101)</x:f>
        <x:v>0</x:v>
      </x:c>
      <x:c r="AN101" s="17" t="n">
        <x:f>AS100</x:f>
        <x:v>0</x:v>
      </x:c>
      <x:c r="AO101" s="17" t="n">
        <x:f>AN101*AO$5/12</x:f>
        <x:v>0</x:v>
      </x:c>
      <x:c r="AP101" s="17" t="n">
        <x:f>MIN(AN101+AO101,AP$5)</x:f>
        <x:v>0</x:v>
      </x:c>
      <x:c r="AQ101" s="17" t="n">
        <x:f>MIN(MAX(0,AN101+AO101-AP101),MAX(0,$I101-SUM(M101,S101,Y101,AE101,AK101)))</x:f>
        <x:v>0</x:v>
      </x:c>
      <x:c r="AR101" s="17" t="n">
        <x:f>SUM(AP101,AQ101)</x:f>
        <x:v>0</x:v>
      </x:c>
      <x:c r="AS101" s="17" t="n">
        <x:f>MAX(0,AN101+AO101-AR101)</x:f>
        <x:v>0</x:v>
      </x:c>
    </x:row>
    <x:row r="102" ht="24" customHeight="1">
      <x:c r="A102" s="2" t="n">
        <x:f>93</x:f>
        <x:v>93</x:v>
      </x:c>
      <x:c r="B102" s="17" t="n">
        <x:f>'Monthly budget'!C100</x:f>
        <x:v>115</x:v>
      </x:c>
      <x:c r="C102" s="17" t="n">
        <x:f>'Monthly budget'!D100</x:f>
        <x:v>300</x:v>
      </x:c>
      <x:c r="D102" s="17" t="n">
        <x:f>SUM(J102,P102,V102,AB102,AH102,AN102)</x:f>
        <x:v>0</x:v>
      </x:c>
      <x:c r="E102" s="17" t="n">
        <x:f>SUM(K102,Q102,W102,AC102,AI102,AO102)</x:f>
        <x:v>0</x:v>
      </x:c>
      <x:c r="F102" s="17" t="n">
        <x:f>SUM(N102,T102,Z102,AF102,AL102,AR102)</x:f>
        <x:v>0</x:v>
      </x:c>
      <x:c r="G102" s="17" t="n">
        <x:f>SUM(O102,U102,AA102,AG102,AM102,AS102)</x:f>
        <x:v>0</x:v>
      </x:c>
      <x:c r="H102" s="17" t="n">
        <x:f>SUM($E$10:E102)</x:f>
        <x:v>1655.9545496698943</x:v>
      </x:c>
      <x:c r="I102" s="17" t="n">
        <x:f>MAX(0,C102-SUM(L102,R102,X102,AD102,AJ102,AP102))</x:f>
        <x:v>300</x:v>
      </x:c>
      <x:c r="J102" s="17" t="n">
        <x:f>O101</x:f>
        <x:v>0</x:v>
      </x:c>
      <x:c r="K102" s="17" t="n">
        <x:f>J102*K$5/12</x:f>
        <x:v>0</x:v>
      </x:c>
      <x:c r="L102" s="17" t="n">
        <x:f>MIN(J102+K102,L$5)</x:f>
        <x:v>0</x:v>
      </x:c>
      <x:c r="M102" s="17" t="n">
        <x:f>MIN(MAX(0,J102+K102-L102),MAX(0,$I102-0))</x:f>
        <x:v>0</x:v>
      </x:c>
      <x:c r="N102" s="17" t="n">
        <x:f>SUM(L102,M102)</x:f>
        <x:v>0</x:v>
      </x:c>
      <x:c r="O102" s="17" t="n">
        <x:f>MAX(0,J102+K102-N102)</x:f>
        <x:v>0</x:v>
      </x:c>
      <x:c r="P102" s="17" t="n">
        <x:f>U101</x:f>
        <x:v>0</x:v>
      </x:c>
      <x:c r="Q102" s="17" t="n">
        <x:f>P102*Q$5/12</x:f>
        <x:v>0</x:v>
      </x:c>
      <x:c r="R102" s="17" t="n">
        <x:f>MIN(P102+Q102,R$5)</x:f>
        <x:v>0</x:v>
      </x:c>
      <x:c r="S102" s="17" t="n">
        <x:f>MIN(MAX(0,P102+Q102-R102),MAX(0,$I102-SUM(M102)))</x:f>
        <x:v>0</x:v>
      </x:c>
      <x:c r="T102" s="17" t="n">
        <x:f>SUM(R102,S102)</x:f>
        <x:v>0</x:v>
      </x:c>
      <x:c r="U102" s="17" t="n">
        <x:f>MAX(0,P102+Q102-T102)</x:f>
        <x:v>0</x:v>
      </x:c>
      <x:c r="V102" s="17" t="n">
        <x:f>AA101</x:f>
        <x:v>0</x:v>
      </x:c>
      <x:c r="W102" s="17" t="n">
        <x:f>V102*W$5/12</x:f>
        <x:v>0</x:v>
      </x:c>
      <x:c r="X102" s="17" t="n">
        <x:f>MIN(V102+W102,X$5)</x:f>
        <x:v>0</x:v>
      </x:c>
      <x:c r="Y102" s="17" t="n">
        <x:f>MIN(MAX(0,V102+W102-X102),MAX(0,$I102-SUM(M102,S102)))</x:f>
        <x:v>0</x:v>
      </x:c>
      <x:c r="Z102" s="17" t="n">
        <x:f>SUM(X102,Y102)</x:f>
        <x:v>0</x:v>
      </x:c>
      <x:c r="AA102" s="17" t="n">
        <x:f>MAX(0,V102+W102-Z102)</x:f>
        <x:v>0</x:v>
      </x:c>
      <x:c r="AB102" s="17" t="n">
        <x:f>AG101</x:f>
        <x:v>0</x:v>
      </x:c>
      <x:c r="AC102" s="17" t="n">
        <x:f>AB102*AC$5/12</x:f>
        <x:v>0</x:v>
      </x:c>
      <x:c r="AD102" s="17" t="n">
        <x:f>MIN(AB102+AC102,AD$5)</x:f>
        <x:v>0</x:v>
      </x:c>
      <x:c r="AE102" s="17" t="n">
        <x:f>MIN(MAX(0,AB102+AC102-AD102),MAX(0,$I102-SUM(M102,S102,Y102)))</x:f>
        <x:v>0</x:v>
      </x:c>
      <x:c r="AF102" s="17" t="n">
        <x:f>SUM(AD102,AE102)</x:f>
        <x:v>0</x:v>
      </x:c>
      <x:c r="AG102" s="17" t="n">
        <x:f>MAX(0,AB102+AC102-AF102)</x:f>
        <x:v>0</x:v>
      </x:c>
      <x:c r="AH102" s="17" t="n">
        <x:f>AM101</x:f>
        <x:v>0</x:v>
      </x:c>
      <x:c r="AI102" s="17" t="n">
        <x:f>AH102*AI$5/12</x:f>
        <x:v>0</x:v>
      </x:c>
      <x:c r="AJ102" s="17" t="n">
        <x:f>MIN(AH102+AI102,AJ$5)</x:f>
        <x:v>0</x:v>
      </x:c>
      <x:c r="AK102" s="17" t="n">
        <x:f>MIN(MAX(0,AH102+AI102-AJ102),MAX(0,$I102-SUM(M102,S102,Y102,AE102)))</x:f>
        <x:v>0</x:v>
      </x:c>
      <x:c r="AL102" s="17" t="n">
        <x:f>SUM(AJ102,AK102)</x:f>
        <x:v>0</x:v>
      </x:c>
      <x:c r="AM102" s="17" t="n">
        <x:f>MAX(0,AH102+AI102-AL102)</x:f>
        <x:v>0</x:v>
      </x:c>
      <x:c r="AN102" s="17" t="n">
        <x:f>AS101</x:f>
        <x:v>0</x:v>
      </x:c>
      <x:c r="AO102" s="17" t="n">
        <x:f>AN102*AO$5/12</x:f>
        <x:v>0</x:v>
      </x:c>
      <x:c r="AP102" s="17" t="n">
        <x:f>MIN(AN102+AO102,AP$5)</x:f>
        <x:v>0</x:v>
      </x:c>
      <x:c r="AQ102" s="17" t="n">
        <x:f>MIN(MAX(0,AN102+AO102-AP102),MAX(0,$I102-SUM(M102,S102,Y102,AE102,AK102)))</x:f>
        <x:v>0</x:v>
      </x:c>
      <x:c r="AR102" s="17" t="n">
        <x:f>SUM(AP102,AQ102)</x:f>
        <x:v>0</x:v>
      </x:c>
      <x:c r="AS102" s="17" t="n">
        <x:f>MAX(0,AN102+AO102-AR102)</x:f>
        <x:v>0</x:v>
      </x:c>
    </x:row>
    <x:row r="103" ht="24" customHeight="1">
      <x:c r="A103" s="2" t="n">
        <x:f>94</x:f>
        <x:v>94</x:v>
      </x:c>
      <x:c r="B103" s="17" t="n">
        <x:f>'Monthly budget'!C101</x:f>
        <x:v>115</x:v>
      </x:c>
      <x:c r="C103" s="17" t="n">
        <x:f>'Monthly budget'!D101</x:f>
        <x:v>300</x:v>
      </x:c>
      <x:c r="D103" s="17" t="n">
        <x:f>SUM(J103,P103,V103,AB103,AH103,AN103)</x:f>
        <x:v>0</x:v>
      </x:c>
      <x:c r="E103" s="17" t="n">
        <x:f>SUM(K103,Q103,W103,AC103,AI103,AO103)</x:f>
        <x:v>0</x:v>
      </x:c>
      <x:c r="F103" s="17" t="n">
        <x:f>SUM(N103,T103,Z103,AF103,AL103,AR103)</x:f>
        <x:v>0</x:v>
      </x:c>
      <x:c r="G103" s="17" t="n">
        <x:f>SUM(O103,U103,AA103,AG103,AM103,AS103)</x:f>
        <x:v>0</x:v>
      </x:c>
      <x:c r="H103" s="17" t="n">
        <x:f>SUM($E$10:E103)</x:f>
        <x:v>1655.9545496698943</x:v>
      </x:c>
      <x:c r="I103" s="17" t="n">
        <x:f>MAX(0,C103-SUM(L103,R103,X103,AD103,AJ103,AP103))</x:f>
        <x:v>300</x:v>
      </x:c>
      <x:c r="J103" s="17" t="n">
        <x:f>O102</x:f>
        <x:v>0</x:v>
      </x:c>
      <x:c r="K103" s="17" t="n">
        <x:f>J103*K$5/12</x:f>
        <x:v>0</x:v>
      </x:c>
      <x:c r="L103" s="17" t="n">
        <x:f>MIN(J103+K103,L$5)</x:f>
        <x:v>0</x:v>
      </x:c>
      <x:c r="M103" s="17" t="n">
        <x:f>MIN(MAX(0,J103+K103-L103),MAX(0,$I103-0))</x:f>
        <x:v>0</x:v>
      </x:c>
      <x:c r="N103" s="17" t="n">
        <x:f>SUM(L103,M103)</x:f>
        <x:v>0</x:v>
      </x:c>
      <x:c r="O103" s="17" t="n">
        <x:f>MAX(0,J103+K103-N103)</x:f>
        <x:v>0</x:v>
      </x:c>
      <x:c r="P103" s="17" t="n">
        <x:f>U102</x:f>
        <x:v>0</x:v>
      </x:c>
      <x:c r="Q103" s="17" t="n">
        <x:f>P103*Q$5/12</x:f>
        <x:v>0</x:v>
      </x:c>
      <x:c r="R103" s="17" t="n">
        <x:f>MIN(P103+Q103,R$5)</x:f>
        <x:v>0</x:v>
      </x:c>
      <x:c r="S103" s="17" t="n">
        <x:f>MIN(MAX(0,P103+Q103-R103),MAX(0,$I103-SUM(M103)))</x:f>
        <x:v>0</x:v>
      </x:c>
      <x:c r="T103" s="17" t="n">
        <x:f>SUM(R103,S103)</x:f>
        <x:v>0</x:v>
      </x:c>
      <x:c r="U103" s="17" t="n">
        <x:f>MAX(0,P103+Q103-T103)</x:f>
        <x:v>0</x:v>
      </x:c>
      <x:c r="V103" s="17" t="n">
        <x:f>AA102</x:f>
        <x:v>0</x:v>
      </x:c>
      <x:c r="W103" s="17" t="n">
        <x:f>V103*W$5/12</x:f>
        <x:v>0</x:v>
      </x:c>
      <x:c r="X103" s="17" t="n">
        <x:f>MIN(V103+W103,X$5)</x:f>
        <x:v>0</x:v>
      </x:c>
      <x:c r="Y103" s="17" t="n">
        <x:f>MIN(MAX(0,V103+W103-X103),MAX(0,$I103-SUM(M103,S103)))</x:f>
        <x:v>0</x:v>
      </x:c>
      <x:c r="Z103" s="17" t="n">
        <x:f>SUM(X103,Y103)</x:f>
        <x:v>0</x:v>
      </x:c>
      <x:c r="AA103" s="17" t="n">
        <x:f>MAX(0,V103+W103-Z103)</x:f>
        <x:v>0</x:v>
      </x:c>
      <x:c r="AB103" s="17" t="n">
        <x:f>AG102</x:f>
        <x:v>0</x:v>
      </x:c>
      <x:c r="AC103" s="17" t="n">
        <x:f>AB103*AC$5/12</x:f>
        <x:v>0</x:v>
      </x:c>
      <x:c r="AD103" s="17" t="n">
        <x:f>MIN(AB103+AC103,AD$5)</x:f>
        <x:v>0</x:v>
      </x:c>
      <x:c r="AE103" s="17" t="n">
        <x:f>MIN(MAX(0,AB103+AC103-AD103),MAX(0,$I103-SUM(M103,S103,Y103)))</x:f>
        <x:v>0</x:v>
      </x:c>
      <x:c r="AF103" s="17" t="n">
        <x:f>SUM(AD103,AE103)</x:f>
        <x:v>0</x:v>
      </x:c>
      <x:c r="AG103" s="17" t="n">
        <x:f>MAX(0,AB103+AC103-AF103)</x:f>
        <x:v>0</x:v>
      </x:c>
      <x:c r="AH103" s="17" t="n">
        <x:f>AM102</x:f>
        <x:v>0</x:v>
      </x:c>
      <x:c r="AI103" s="17" t="n">
        <x:f>AH103*AI$5/12</x:f>
        <x:v>0</x:v>
      </x:c>
      <x:c r="AJ103" s="17" t="n">
        <x:f>MIN(AH103+AI103,AJ$5)</x:f>
        <x:v>0</x:v>
      </x:c>
      <x:c r="AK103" s="17" t="n">
        <x:f>MIN(MAX(0,AH103+AI103-AJ103),MAX(0,$I103-SUM(M103,S103,Y103,AE103)))</x:f>
        <x:v>0</x:v>
      </x:c>
      <x:c r="AL103" s="17" t="n">
        <x:f>SUM(AJ103,AK103)</x:f>
        <x:v>0</x:v>
      </x:c>
      <x:c r="AM103" s="17" t="n">
        <x:f>MAX(0,AH103+AI103-AL103)</x:f>
        <x:v>0</x:v>
      </x:c>
      <x:c r="AN103" s="17" t="n">
        <x:f>AS102</x:f>
        <x:v>0</x:v>
      </x:c>
      <x:c r="AO103" s="17" t="n">
        <x:f>AN103*AO$5/12</x:f>
        <x:v>0</x:v>
      </x:c>
      <x:c r="AP103" s="17" t="n">
        <x:f>MIN(AN103+AO103,AP$5)</x:f>
        <x:v>0</x:v>
      </x:c>
      <x:c r="AQ103" s="17" t="n">
        <x:f>MIN(MAX(0,AN103+AO103-AP103),MAX(0,$I103-SUM(M103,S103,Y103,AE103,AK103)))</x:f>
        <x:v>0</x:v>
      </x:c>
      <x:c r="AR103" s="17" t="n">
        <x:f>SUM(AP103,AQ103)</x:f>
        <x:v>0</x:v>
      </x:c>
      <x:c r="AS103" s="17" t="n">
        <x:f>MAX(0,AN103+AO103-AR103)</x:f>
        <x:v>0</x:v>
      </x:c>
    </x:row>
    <x:row r="104" ht="24" customHeight="1">
      <x:c r="A104" s="2" t="n">
        <x:f>95</x:f>
        <x:v>95</x:v>
      </x:c>
      <x:c r="B104" s="17" t="n">
        <x:f>'Monthly budget'!C102</x:f>
        <x:v>115</x:v>
      </x:c>
      <x:c r="C104" s="17" t="n">
        <x:f>'Monthly budget'!D102</x:f>
        <x:v>300</x:v>
      </x:c>
      <x:c r="D104" s="17" t="n">
        <x:f>SUM(J104,P104,V104,AB104,AH104,AN104)</x:f>
        <x:v>0</x:v>
      </x:c>
      <x:c r="E104" s="17" t="n">
        <x:f>SUM(K104,Q104,W104,AC104,AI104,AO104)</x:f>
        <x:v>0</x:v>
      </x:c>
      <x:c r="F104" s="17" t="n">
        <x:f>SUM(N104,T104,Z104,AF104,AL104,AR104)</x:f>
        <x:v>0</x:v>
      </x:c>
      <x:c r="G104" s="17" t="n">
        <x:f>SUM(O104,U104,AA104,AG104,AM104,AS104)</x:f>
        <x:v>0</x:v>
      </x:c>
      <x:c r="H104" s="17" t="n">
        <x:f>SUM($E$10:E104)</x:f>
        <x:v>1655.9545496698943</x:v>
      </x:c>
      <x:c r="I104" s="17" t="n">
        <x:f>MAX(0,C104-SUM(L104,R104,X104,AD104,AJ104,AP104))</x:f>
        <x:v>300</x:v>
      </x:c>
      <x:c r="J104" s="17" t="n">
        <x:f>O103</x:f>
        <x:v>0</x:v>
      </x:c>
      <x:c r="K104" s="17" t="n">
        <x:f>J104*K$5/12</x:f>
        <x:v>0</x:v>
      </x:c>
      <x:c r="L104" s="17" t="n">
        <x:f>MIN(J104+K104,L$5)</x:f>
        <x:v>0</x:v>
      </x:c>
      <x:c r="M104" s="17" t="n">
        <x:f>MIN(MAX(0,J104+K104-L104),MAX(0,$I104-0))</x:f>
        <x:v>0</x:v>
      </x:c>
      <x:c r="N104" s="17" t="n">
        <x:f>SUM(L104,M104)</x:f>
        <x:v>0</x:v>
      </x:c>
      <x:c r="O104" s="17" t="n">
        <x:f>MAX(0,J104+K104-N104)</x:f>
        <x:v>0</x:v>
      </x:c>
      <x:c r="P104" s="17" t="n">
        <x:f>U103</x:f>
        <x:v>0</x:v>
      </x:c>
      <x:c r="Q104" s="17" t="n">
        <x:f>P104*Q$5/12</x:f>
        <x:v>0</x:v>
      </x:c>
      <x:c r="R104" s="17" t="n">
        <x:f>MIN(P104+Q104,R$5)</x:f>
        <x:v>0</x:v>
      </x:c>
      <x:c r="S104" s="17" t="n">
        <x:f>MIN(MAX(0,P104+Q104-R104),MAX(0,$I104-SUM(M104)))</x:f>
        <x:v>0</x:v>
      </x:c>
      <x:c r="T104" s="17" t="n">
        <x:f>SUM(R104,S104)</x:f>
        <x:v>0</x:v>
      </x:c>
      <x:c r="U104" s="17" t="n">
        <x:f>MAX(0,P104+Q104-T104)</x:f>
        <x:v>0</x:v>
      </x:c>
      <x:c r="V104" s="17" t="n">
        <x:f>AA103</x:f>
        <x:v>0</x:v>
      </x:c>
      <x:c r="W104" s="17" t="n">
        <x:f>V104*W$5/12</x:f>
        <x:v>0</x:v>
      </x:c>
      <x:c r="X104" s="17" t="n">
        <x:f>MIN(V104+W104,X$5)</x:f>
        <x:v>0</x:v>
      </x:c>
      <x:c r="Y104" s="17" t="n">
        <x:f>MIN(MAX(0,V104+W104-X104),MAX(0,$I104-SUM(M104,S104)))</x:f>
        <x:v>0</x:v>
      </x:c>
      <x:c r="Z104" s="17" t="n">
        <x:f>SUM(X104,Y104)</x:f>
        <x:v>0</x:v>
      </x:c>
      <x:c r="AA104" s="17" t="n">
        <x:f>MAX(0,V104+W104-Z104)</x:f>
        <x:v>0</x:v>
      </x:c>
      <x:c r="AB104" s="17" t="n">
        <x:f>AG103</x:f>
        <x:v>0</x:v>
      </x:c>
      <x:c r="AC104" s="17" t="n">
        <x:f>AB104*AC$5/12</x:f>
        <x:v>0</x:v>
      </x:c>
      <x:c r="AD104" s="17" t="n">
        <x:f>MIN(AB104+AC104,AD$5)</x:f>
        <x:v>0</x:v>
      </x:c>
      <x:c r="AE104" s="17" t="n">
        <x:f>MIN(MAX(0,AB104+AC104-AD104),MAX(0,$I104-SUM(M104,S104,Y104)))</x:f>
        <x:v>0</x:v>
      </x:c>
      <x:c r="AF104" s="17" t="n">
        <x:f>SUM(AD104,AE104)</x:f>
        <x:v>0</x:v>
      </x:c>
      <x:c r="AG104" s="17" t="n">
        <x:f>MAX(0,AB104+AC104-AF104)</x:f>
        <x:v>0</x:v>
      </x:c>
      <x:c r="AH104" s="17" t="n">
        <x:f>AM103</x:f>
        <x:v>0</x:v>
      </x:c>
      <x:c r="AI104" s="17" t="n">
        <x:f>AH104*AI$5/12</x:f>
        <x:v>0</x:v>
      </x:c>
      <x:c r="AJ104" s="17" t="n">
        <x:f>MIN(AH104+AI104,AJ$5)</x:f>
        <x:v>0</x:v>
      </x:c>
      <x:c r="AK104" s="17" t="n">
        <x:f>MIN(MAX(0,AH104+AI104-AJ104),MAX(0,$I104-SUM(M104,S104,Y104,AE104)))</x:f>
        <x:v>0</x:v>
      </x:c>
      <x:c r="AL104" s="17" t="n">
        <x:f>SUM(AJ104,AK104)</x:f>
        <x:v>0</x:v>
      </x:c>
      <x:c r="AM104" s="17" t="n">
        <x:f>MAX(0,AH104+AI104-AL104)</x:f>
        <x:v>0</x:v>
      </x:c>
      <x:c r="AN104" s="17" t="n">
        <x:f>AS103</x:f>
        <x:v>0</x:v>
      </x:c>
      <x:c r="AO104" s="17" t="n">
        <x:f>AN104*AO$5/12</x:f>
        <x:v>0</x:v>
      </x:c>
      <x:c r="AP104" s="17" t="n">
        <x:f>MIN(AN104+AO104,AP$5)</x:f>
        <x:v>0</x:v>
      </x:c>
      <x:c r="AQ104" s="17" t="n">
        <x:f>MIN(MAX(0,AN104+AO104-AP104),MAX(0,$I104-SUM(M104,S104,Y104,AE104,AK104)))</x:f>
        <x:v>0</x:v>
      </x:c>
      <x:c r="AR104" s="17" t="n">
        <x:f>SUM(AP104,AQ104)</x:f>
        <x:v>0</x:v>
      </x:c>
      <x:c r="AS104" s="17" t="n">
        <x:f>MAX(0,AN104+AO104-AR104)</x:f>
        <x:v>0</x:v>
      </x:c>
    </x:row>
    <x:row r="105" ht="24" customHeight="1">
      <x:c r="A105" s="2" t="n">
        <x:f>96</x:f>
        <x:v>96</x:v>
      </x:c>
      <x:c r="B105" s="17" t="n">
        <x:f>'Monthly budget'!C103</x:f>
        <x:v>115</x:v>
      </x:c>
      <x:c r="C105" s="17" t="n">
        <x:f>'Monthly budget'!D103</x:f>
        <x:v>300</x:v>
      </x:c>
      <x:c r="D105" s="17" t="n">
        <x:f>SUM(J105,P105,V105,AB105,AH105,AN105)</x:f>
        <x:v>0</x:v>
      </x:c>
      <x:c r="E105" s="17" t="n">
        <x:f>SUM(K105,Q105,W105,AC105,AI105,AO105)</x:f>
        <x:v>0</x:v>
      </x:c>
      <x:c r="F105" s="17" t="n">
        <x:f>SUM(N105,T105,Z105,AF105,AL105,AR105)</x:f>
        <x:v>0</x:v>
      </x:c>
      <x:c r="G105" s="17" t="n">
        <x:f>SUM(O105,U105,AA105,AG105,AM105,AS105)</x:f>
        <x:v>0</x:v>
      </x:c>
      <x:c r="H105" s="17" t="n">
        <x:f>SUM($E$10:E105)</x:f>
        <x:v>1655.9545496698943</x:v>
      </x:c>
      <x:c r="I105" s="17" t="n">
        <x:f>MAX(0,C105-SUM(L105,R105,X105,AD105,AJ105,AP105))</x:f>
        <x:v>300</x:v>
      </x:c>
      <x:c r="J105" s="17" t="n">
        <x:f>O104</x:f>
        <x:v>0</x:v>
      </x:c>
      <x:c r="K105" s="17" t="n">
        <x:f>J105*K$5/12</x:f>
        <x:v>0</x:v>
      </x:c>
      <x:c r="L105" s="17" t="n">
        <x:f>MIN(J105+K105,L$5)</x:f>
        <x:v>0</x:v>
      </x:c>
      <x:c r="M105" s="17" t="n">
        <x:f>MIN(MAX(0,J105+K105-L105),MAX(0,$I105-0))</x:f>
        <x:v>0</x:v>
      </x:c>
      <x:c r="N105" s="17" t="n">
        <x:f>SUM(L105,M105)</x:f>
        <x:v>0</x:v>
      </x:c>
      <x:c r="O105" s="17" t="n">
        <x:f>MAX(0,J105+K105-N105)</x:f>
        <x:v>0</x:v>
      </x:c>
      <x:c r="P105" s="17" t="n">
        <x:f>U104</x:f>
        <x:v>0</x:v>
      </x:c>
      <x:c r="Q105" s="17" t="n">
        <x:f>P105*Q$5/12</x:f>
        <x:v>0</x:v>
      </x:c>
      <x:c r="R105" s="17" t="n">
        <x:f>MIN(P105+Q105,R$5)</x:f>
        <x:v>0</x:v>
      </x:c>
      <x:c r="S105" s="17" t="n">
        <x:f>MIN(MAX(0,P105+Q105-R105),MAX(0,$I105-SUM(M105)))</x:f>
        <x:v>0</x:v>
      </x:c>
      <x:c r="T105" s="17" t="n">
        <x:f>SUM(R105,S105)</x:f>
        <x:v>0</x:v>
      </x:c>
      <x:c r="U105" s="17" t="n">
        <x:f>MAX(0,P105+Q105-T105)</x:f>
        <x:v>0</x:v>
      </x:c>
      <x:c r="V105" s="17" t="n">
        <x:f>AA104</x:f>
        <x:v>0</x:v>
      </x:c>
      <x:c r="W105" s="17" t="n">
        <x:f>V105*W$5/12</x:f>
        <x:v>0</x:v>
      </x:c>
      <x:c r="X105" s="17" t="n">
        <x:f>MIN(V105+W105,X$5)</x:f>
        <x:v>0</x:v>
      </x:c>
      <x:c r="Y105" s="17" t="n">
        <x:f>MIN(MAX(0,V105+W105-X105),MAX(0,$I105-SUM(M105,S105)))</x:f>
        <x:v>0</x:v>
      </x:c>
      <x:c r="Z105" s="17" t="n">
        <x:f>SUM(X105,Y105)</x:f>
        <x:v>0</x:v>
      </x:c>
      <x:c r="AA105" s="17" t="n">
        <x:f>MAX(0,V105+W105-Z105)</x:f>
        <x:v>0</x:v>
      </x:c>
      <x:c r="AB105" s="17" t="n">
        <x:f>AG104</x:f>
        <x:v>0</x:v>
      </x:c>
      <x:c r="AC105" s="17" t="n">
        <x:f>AB105*AC$5/12</x:f>
        <x:v>0</x:v>
      </x:c>
      <x:c r="AD105" s="17" t="n">
        <x:f>MIN(AB105+AC105,AD$5)</x:f>
        <x:v>0</x:v>
      </x:c>
      <x:c r="AE105" s="17" t="n">
        <x:f>MIN(MAX(0,AB105+AC105-AD105),MAX(0,$I105-SUM(M105,S105,Y105)))</x:f>
        <x:v>0</x:v>
      </x:c>
      <x:c r="AF105" s="17" t="n">
        <x:f>SUM(AD105,AE105)</x:f>
        <x:v>0</x:v>
      </x:c>
      <x:c r="AG105" s="17" t="n">
        <x:f>MAX(0,AB105+AC105-AF105)</x:f>
        <x:v>0</x:v>
      </x:c>
      <x:c r="AH105" s="17" t="n">
        <x:f>AM104</x:f>
        <x:v>0</x:v>
      </x:c>
      <x:c r="AI105" s="17" t="n">
        <x:f>AH105*AI$5/12</x:f>
        <x:v>0</x:v>
      </x:c>
      <x:c r="AJ105" s="17" t="n">
        <x:f>MIN(AH105+AI105,AJ$5)</x:f>
        <x:v>0</x:v>
      </x:c>
      <x:c r="AK105" s="17" t="n">
        <x:f>MIN(MAX(0,AH105+AI105-AJ105),MAX(0,$I105-SUM(M105,S105,Y105,AE105)))</x:f>
        <x:v>0</x:v>
      </x:c>
      <x:c r="AL105" s="17" t="n">
        <x:f>SUM(AJ105,AK105)</x:f>
        <x:v>0</x:v>
      </x:c>
      <x:c r="AM105" s="17" t="n">
        <x:f>MAX(0,AH105+AI105-AL105)</x:f>
        <x:v>0</x:v>
      </x:c>
      <x:c r="AN105" s="17" t="n">
        <x:f>AS104</x:f>
        <x:v>0</x:v>
      </x:c>
      <x:c r="AO105" s="17" t="n">
        <x:f>AN105*AO$5/12</x:f>
        <x:v>0</x:v>
      </x:c>
      <x:c r="AP105" s="17" t="n">
        <x:f>MIN(AN105+AO105,AP$5)</x:f>
        <x:v>0</x:v>
      </x:c>
      <x:c r="AQ105" s="17" t="n">
        <x:f>MIN(MAX(0,AN105+AO105-AP105),MAX(0,$I105-SUM(M105,S105,Y105,AE105,AK105)))</x:f>
        <x:v>0</x:v>
      </x:c>
      <x:c r="AR105" s="17" t="n">
        <x:f>SUM(AP105,AQ105)</x:f>
        <x:v>0</x:v>
      </x:c>
      <x:c r="AS105" s="17" t="n">
        <x:f>MAX(0,AN105+AO105-AR105)</x:f>
        <x:v>0</x:v>
      </x:c>
    </x:row>
    <x:row r="106" ht="24" customHeight="1">
      <x:c r="A106" s="2" t="n">
        <x:f>97</x:f>
        <x:v>97</x:v>
      </x:c>
      <x:c r="B106" s="17" t="n">
        <x:f>'Monthly budget'!C104</x:f>
        <x:v>115</x:v>
      </x:c>
      <x:c r="C106" s="17" t="n">
        <x:f>'Monthly budget'!D104</x:f>
        <x:v>300</x:v>
      </x:c>
      <x:c r="D106" s="17" t="n">
        <x:f>SUM(J106,P106,V106,AB106,AH106,AN106)</x:f>
        <x:v>0</x:v>
      </x:c>
      <x:c r="E106" s="17" t="n">
        <x:f>SUM(K106,Q106,W106,AC106,AI106,AO106)</x:f>
        <x:v>0</x:v>
      </x:c>
      <x:c r="F106" s="17" t="n">
        <x:f>SUM(N106,T106,Z106,AF106,AL106,AR106)</x:f>
        <x:v>0</x:v>
      </x:c>
      <x:c r="G106" s="17" t="n">
        <x:f>SUM(O106,U106,AA106,AG106,AM106,AS106)</x:f>
        <x:v>0</x:v>
      </x:c>
      <x:c r="H106" s="17" t="n">
        <x:f>SUM($E$10:E106)</x:f>
        <x:v>1655.9545496698943</x:v>
      </x:c>
      <x:c r="I106" s="17" t="n">
        <x:f>MAX(0,C106-SUM(L106,R106,X106,AD106,AJ106,AP106))</x:f>
        <x:v>300</x:v>
      </x:c>
      <x:c r="J106" s="17" t="n">
        <x:f>O105</x:f>
        <x:v>0</x:v>
      </x:c>
      <x:c r="K106" s="17" t="n">
        <x:f>J106*K$5/12</x:f>
        <x:v>0</x:v>
      </x:c>
      <x:c r="L106" s="17" t="n">
        <x:f>MIN(J106+K106,L$5)</x:f>
        <x:v>0</x:v>
      </x:c>
      <x:c r="M106" s="17" t="n">
        <x:f>MIN(MAX(0,J106+K106-L106),MAX(0,$I106-0))</x:f>
        <x:v>0</x:v>
      </x:c>
      <x:c r="N106" s="17" t="n">
        <x:f>SUM(L106,M106)</x:f>
        <x:v>0</x:v>
      </x:c>
      <x:c r="O106" s="17" t="n">
        <x:f>MAX(0,J106+K106-N106)</x:f>
        <x:v>0</x:v>
      </x:c>
      <x:c r="P106" s="17" t="n">
        <x:f>U105</x:f>
        <x:v>0</x:v>
      </x:c>
      <x:c r="Q106" s="17" t="n">
        <x:f>P106*Q$5/12</x:f>
        <x:v>0</x:v>
      </x:c>
      <x:c r="R106" s="17" t="n">
        <x:f>MIN(P106+Q106,R$5)</x:f>
        <x:v>0</x:v>
      </x:c>
      <x:c r="S106" s="17" t="n">
        <x:f>MIN(MAX(0,P106+Q106-R106),MAX(0,$I106-SUM(M106)))</x:f>
        <x:v>0</x:v>
      </x:c>
      <x:c r="T106" s="17" t="n">
        <x:f>SUM(R106,S106)</x:f>
        <x:v>0</x:v>
      </x:c>
      <x:c r="U106" s="17" t="n">
        <x:f>MAX(0,P106+Q106-T106)</x:f>
        <x:v>0</x:v>
      </x:c>
      <x:c r="V106" s="17" t="n">
        <x:f>AA105</x:f>
        <x:v>0</x:v>
      </x:c>
      <x:c r="W106" s="17" t="n">
        <x:f>V106*W$5/12</x:f>
        <x:v>0</x:v>
      </x:c>
      <x:c r="X106" s="17" t="n">
        <x:f>MIN(V106+W106,X$5)</x:f>
        <x:v>0</x:v>
      </x:c>
      <x:c r="Y106" s="17" t="n">
        <x:f>MIN(MAX(0,V106+W106-X106),MAX(0,$I106-SUM(M106,S106)))</x:f>
        <x:v>0</x:v>
      </x:c>
      <x:c r="Z106" s="17" t="n">
        <x:f>SUM(X106,Y106)</x:f>
        <x:v>0</x:v>
      </x:c>
      <x:c r="AA106" s="17" t="n">
        <x:f>MAX(0,V106+W106-Z106)</x:f>
        <x:v>0</x:v>
      </x:c>
      <x:c r="AB106" s="17" t="n">
        <x:f>AG105</x:f>
        <x:v>0</x:v>
      </x:c>
      <x:c r="AC106" s="17" t="n">
        <x:f>AB106*AC$5/12</x:f>
        <x:v>0</x:v>
      </x:c>
      <x:c r="AD106" s="17" t="n">
        <x:f>MIN(AB106+AC106,AD$5)</x:f>
        <x:v>0</x:v>
      </x:c>
      <x:c r="AE106" s="17" t="n">
        <x:f>MIN(MAX(0,AB106+AC106-AD106),MAX(0,$I106-SUM(M106,S106,Y106)))</x:f>
        <x:v>0</x:v>
      </x:c>
      <x:c r="AF106" s="17" t="n">
        <x:f>SUM(AD106,AE106)</x:f>
        <x:v>0</x:v>
      </x:c>
      <x:c r="AG106" s="17" t="n">
        <x:f>MAX(0,AB106+AC106-AF106)</x:f>
        <x:v>0</x:v>
      </x:c>
      <x:c r="AH106" s="17" t="n">
        <x:f>AM105</x:f>
        <x:v>0</x:v>
      </x:c>
      <x:c r="AI106" s="17" t="n">
        <x:f>AH106*AI$5/12</x:f>
        <x:v>0</x:v>
      </x:c>
      <x:c r="AJ106" s="17" t="n">
        <x:f>MIN(AH106+AI106,AJ$5)</x:f>
        <x:v>0</x:v>
      </x:c>
      <x:c r="AK106" s="17" t="n">
        <x:f>MIN(MAX(0,AH106+AI106-AJ106),MAX(0,$I106-SUM(M106,S106,Y106,AE106)))</x:f>
        <x:v>0</x:v>
      </x:c>
      <x:c r="AL106" s="17" t="n">
        <x:f>SUM(AJ106,AK106)</x:f>
        <x:v>0</x:v>
      </x:c>
      <x:c r="AM106" s="17" t="n">
        <x:f>MAX(0,AH106+AI106-AL106)</x:f>
        <x:v>0</x:v>
      </x:c>
      <x:c r="AN106" s="17" t="n">
        <x:f>AS105</x:f>
        <x:v>0</x:v>
      </x:c>
      <x:c r="AO106" s="17" t="n">
        <x:f>AN106*AO$5/12</x:f>
        <x:v>0</x:v>
      </x:c>
      <x:c r="AP106" s="17" t="n">
        <x:f>MIN(AN106+AO106,AP$5)</x:f>
        <x:v>0</x:v>
      </x:c>
      <x:c r="AQ106" s="17" t="n">
        <x:f>MIN(MAX(0,AN106+AO106-AP106),MAX(0,$I106-SUM(M106,S106,Y106,AE106,AK106)))</x:f>
        <x:v>0</x:v>
      </x:c>
      <x:c r="AR106" s="17" t="n">
        <x:f>SUM(AP106,AQ106)</x:f>
        <x:v>0</x:v>
      </x:c>
      <x:c r="AS106" s="17" t="n">
        <x:f>MAX(0,AN106+AO106-AR106)</x:f>
        <x:v>0</x:v>
      </x:c>
    </x:row>
    <x:row r="107" ht="24" customHeight="1">
      <x:c r="A107" s="2" t="n">
        <x:f>98</x:f>
        <x:v>98</x:v>
      </x:c>
      <x:c r="B107" s="17" t="n">
        <x:f>'Monthly budget'!C105</x:f>
        <x:v>115</x:v>
      </x:c>
      <x:c r="C107" s="17" t="n">
        <x:f>'Monthly budget'!D105</x:f>
        <x:v>300</x:v>
      </x:c>
      <x:c r="D107" s="17" t="n">
        <x:f>SUM(J107,P107,V107,AB107,AH107,AN107)</x:f>
        <x:v>0</x:v>
      </x:c>
      <x:c r="E107" s="17" t="n">
        <x:f>SUM(K107,Q107,W107,AC107,AI107,AO107)</x:f>
        <x:v>0</x:v>
      </x:c>
      <x:c r="F107" s="17" t="n">
        <x:f>SUM(N107,T107,Z107,AF107,AL107,AR107)</x:f>
        <x:v>0</x:v>
      </x:c>
      <x:c r="G107" s="17" t="n">
        <x:f>SUM(O107,U107,AA107,AG107,AM107,AS107)</x:f>
        <x:v>0</x:v>
      </x:c>
      <x:c r="H107" s="17" t="n">
        <x:f>SUM($E$10:E107)</x:f>
        <x:v>1655.9545496698943</x:v>
      </x:c>
      <x:c r="I107" s="17" t="n">
        <x:f>MAX(0,C107-SUM(L107,R107,X107,AD107,AJ107,AP107))</x:f>
        <x:v>300</x:v>
      </x:c>
      <x:c r="J107" s="17" t="n">
        <x:f>O106</x:f>
        <x:v>0</x:v>
      </x:c>
      <x:c r="K107" s="17" t="n">
        <x:f>J107*K$5/12</x:f>
        <x:v>0</x:v>
      </x:c>
      <x:c r="L107" s="17" t="n">
        <x:f>MIN(J107+K107,L$5)</x:f>
        <x:v>0</x:v>
      </x:c>
      <x:c r="M107" s="17" t="n">
        <x:f>MIN(MAX(0,J107+K107-L107),MAX(0,$I107-0))</x:f>
        <x:v>0</x:v>
      </x:c>
      <x:c r="N107" s="17" t="n">
        <x:f>SUM(L107,M107)</x:f>
        <x:v>0</x:v>
      </x:c>
      <x:c r="O107" s="17" t="n">
        <x:f>MAX(0,J107+K107-N107)</x:f>
        <x:v>0</x:v>
      </x:c>
      <x:c r="P107" s="17" t="n">
        <x:f>U106</x:f>
        <x:v>0</x:v>
      </x:c>
      <x:c r="Q107" s="17" t="n">
        <x:f>P107*Q$5/12</x:f>
        <x:v>0</x:v>
      </x:c>
      <x:c r="R107" s="17" t="n">
        <x:f>MIN(P107+Q107,R$5)</x:f>
        <x:v>0</x:v>
      </x:c>
      <x:c r="S107" s="17" t="n">
        <x:f>MIN(MAX(0,P107+Q107-R107),MAX(0,$I107-SUM(M107)))</x:f>
        <x:v>0</x:v>
      </x:c>
      <x:c r="T107" s="17" t="n">
        <x:f>SUM(R107,S107)</x:f>
        <x:v>0</x:v>
      </x:c>
      <x:c r="U107" s="17" t="n">
        <x:f>MAX(0,P107+Q107-T107)</x:f>
        <x:v>0</x:v>
      </x:c>
      <x:c r="V107" s="17" t="n">
        <x:f>AA106</x:f>
        <x:v>0</x:v>
      </x:c>
      <x:c r="W107" s="17" t="n">
        <x:f>V107*W$5/12</x:f>
        <x:v>0</x:v>
      </x:c>
      <x:c r="X107" s="17" t="n">
        <x:f>MIN(V107+W107,X$5)</x:f>
        <x:v>0</x:v>
      </x:c>
      <x:c r="Y107" s="17" t="n">
        <x:f>MIN(MAX(0,V107+W107-X107),MAX(0,$I107-SUM(M107,S107)))</x:f>
        <x:v>0</x:v>
      </x:c>
      <x:c r="Z107" s="17" t="n">
        <x:f>SUM(X107,Y107)</x:f>
        <x:v>0</x:v>
      </x:c>
      <x:c r="AA107" s="17" t="n">
        <x:f>MAX(0,V107+W107-Z107)</x:f>
        <x:v>0</x:v>
      </x:c>
      <x:c r="AB107" s="17" t="n">
        <x:f>AG106</x:f>
        <x:v>0</x:v>
      </x:c>
      <x:c r="AC107" s="17" t="n">
        <x:f>AB107*AC$5/12</x:f>
        <x:v>0</x:v>
      </x:c>
      <x:c r="AD107" s="17" t="n">
        <x:f>MIN(AB107+AC107,AD$5)</x:f>
        <x:v>0</x:v>
      </x:c>
      <x:c r="AE107" s="17" t="n">
        <x:f>MIN(MAX(0,AB107+AC107-AD107),MAX(0,$I107-SUM(M107,S107,Y107)))</x:f>
        <x:v>0</x:v>
      </x:c>
      <x:c r="AF107" s="17" t="n">
        <x:f>SUM(AD107,AE107)</x:f>
        <x:v>0</x:v>
      </x:c>
      <x:c r="AG107" s="17" t="n">
        <x:f>MAX(0,AB107+AC107-AF107)</x:f>
        <x:v>0</x:v>
      </x:c>
      <x:c r="AH107" s="17" t="n">
        <x:f>AM106</x:f>
        <x:v>0</x:v>
      </x:c>
      <x:c r="AI107" s="17" t="n">
        <x:f>AH107*AI$5/12</x:f>
        <x:v>0</x:v>
      </x:c>
      <x:c r="AJ107" s="17" t="n">
        <x:f>MIN(AH107+AI107,AJ$5)</x:f>
        <x:v>0</x:v>
      </x:c>
      <x:c r="AK107" s="17" t="n">
        <x:f>MIN(MAX(0,AH107+AI107-AJ107),MAX(0,$I107-SUM(M107,S107,Y107,AE107)))</x:f>
        <x:v>0</x:v>
      </x:c>
      <x:c r="AL107" s="17" t="n">
        <x:f>SUM(AJ107,AK107)</x:f>
        <x:v>0</x:v>
      </x:c>
      <x:c r="AM107" s="17" t="n">
        <x:f>MAX(0,AH107+AI107-AL107)</x:f>
        <x:v>0</x:v>
      </x:c>
      <x:c r="AN107" s="17" t="n">
        <x:f>AS106</x:f>
        <x:v>0</x:v>
      </x:c>
      <x:c r="AO107" s="17" t="n">
        <x:f>AN107*AO$5/12</x:f>
        <x:v>0</x:v>
      </x:c>
      <x:c r="AP107" s="17" t="n">
        <x:f>MIN(AN107+AO107,AP$5)</x:f>
        <x:v>0</x:v>
      </x:c>
      <x:c r="AQ107" s="17" t="n">
        <x:f>MIN(MAX(0,AN107+AO107-AP107),MAX(0,$I107-SUM(M107,S107,Y107,AE107,AK107)))</x:f>
        <x:v>0</x:v>
      </x:c>
      <x:c r="AR107" s="17" t="n">
        <x:f>SUM(AP107,AQ107)</x:f>
        <x:v>0</x:v>
      </x:c>
      <x:c r="AS107" s="17" t="n">
        <x:f>MAX(0,AN107+AO107-AR107)</x:f>
        <x:v>0</x:v>
      </x:c>
    </x:row>
    <x:row r="108" ht="24" customHeight="1">
      <x:c r="A108" s="2" t="n">
        <x:f>99</x:f>
        <x:v>99</x:v>
      </x:c>
      <x:c r="B108" s="17" t="n">
        <x:f>'Monthly budget'!C106</x:f>
        <x:v>115</x:v>
      </x:c>
      <x:c r="C108" s="17" t="n">
        <x:f>'Monthly budget'!D106</x:f>
        <x:v>300</x:v>
      </x:c>
      <x:c r="D108" s="17" t="n">
        <x:f>SUM(J108,P108,V108,AB108,AH108,AN108)</x:f>
        <x:v>0</x:v>
      </x:c>
      <x:c r="E108" s="17" t="n">
        <x:f>SUM(K108,Q108,W108,AC108,AI108,AO108)</x:f>
        <x:v>0</x:v>
      </x:c>
      <x:c r="F108" s="17" t="n">
        <x:f>SUM(N108,T108,Z108,AF108,AL108,AR108)</x:f>
        <x:v>0</x:v>
      </x:c>
      <x:c r="G108" s="17" t="n">
        <x:f>SUM(O108,U108,AA108,AG108,AM108,AS108)</x:f>
        <x:v>0</x:v>
      </x:c>
      <x:c r="H108" s="17" t="n">
        <x:f>SUM($E$10:E108)</x:f>
        <x:v>1655.9545496698943</x:v>
      </x:c>
      <x:c r="I108" s="17" t="n">
        <x:f>MAX(0,C108-SUM(L108,R108,X108,AD108,AJ108,AP108))</x:f>
        <x:v>300</x:v>
      </x:c>
      <x:c r="J108" s="17" t="n">
        <x:f>O107</x:f>
        <x:v>0</x:v>
      </x:c>
      <x:c r="K108" s="17" t="n">
        <x:f>J108*K$5/12</x:f>
        <x:v>0</x:v>
      </x:c>
      <x:c r="L108" s="17" t="n">
        <x:f>MIN(J108+K108,L$5)</x:f>
        <x:v>0</x:v>
      </x:c>
      <x:c r="M108" s="17" t="n">
        <x:f>MIN(MAX(0,J108+K108-L108),MAX(0,$I108-0))</x:f>
        <x:v>0</x:v>
      </x:c>
      <x:c r="N108" s="17" t="n">
        <x:f>SUM(L108,M108)</x:f>
        <x:v>0</x:v>
      </x:c>
      <x:c r="O108" s="17" t="n">
        <x:f>MAX(0,J108+K108-N108)</x:f>
        <x:v>0</x:v>
      </x:c>
      <x:c r="P108" s="17" t="n">
        <x:f>U107</x:f>
        <x:v>0</x:v>
      </x:c>
      <x:c r="Q108" s="17" t="n">
        <x:f>P108*Q$5/12</x:f>
        <x:v>0</x:v>
      </x:c>
      <x:c r="R108" s="17" t="n">
        <x:f>MIN(P108+Q108,R$5)</x:f>
        <x:v>0</x:v>
      </x:c>
      <x:c r="S108" s="17" t="n">
        <x:f>MIN(MAX(0,P108+Q108-R108),MAX(0,$I108-SUM(M108)))</x:f>
        <x:v>0</x:v>
      </x:c>
      <x:c r="T108" s="17" t="n">
        <x:f>SUM(R108,S108)</x:f>
        <x:v>0</x:v>
      </x:c>
      <x:c r="U108" s="17" t="n">
        <x:f>MAX(0,P108+Q108-T108)</x:f>
        <x:v>0</x:v>
      </x:c>
      <x:c r="V108" s="17" t="n">
        <x:f>AA107</x:f>
        <x:v>0</x:v>
      </x:c>
      <x:c r="W108" s="17" t="n">
        <x:f>V108*W$5/12</x:f>
        <x:v>0</x:v>
      </x:c>
      <x:c r="X108" s="17" t="n">
        <x:f>MIN(V108+W108,X$5)</x:f>
        <x:v>0</x:v>
      </x:c>
      <x:c r="Y108" s="17" t="n">
        <x:f>MIN(MAX(0,V108+W108-X108),MAX(0,$I108-SUM(M108,S108)))</x:f>
        <x:v>0</x:v>
      </x:c>
      <x:c r="Z108" s="17" t="n">
        <x:f>SUM(X108,Y108)</x:f>
        <x:v>0</x:v>
      </x:c>
      <x:c r="AA108" s="17" t="n">
        <x:f>MAX(0,V108+W108-Z108)</x:f>
        <x:v>0</x:v>
      </x:c>
      <x:c r="AB108" s="17" t="n">
        <x:f>AG107</x:f>
        <x:v>0</x:v>
      </x:c>
      <x:c r="AC108" s="17" t="n">
        <x:f>AB108*AC$5/12</x:f>
        <x:v>0</x:v>
      </x:c>
      <x:c r="AD108" s="17" t="n">
        <x:f>MIN(AB108+AC108,AD$5)</x:f>
        <x:v>0</x:v>
      </x:c>
      <x:c r="AE108" s="17" t="n">
        <x:f>MIN(MAX(0,AB108+AC108-AD108),MAX(0,$I108-SUM(M108,S108,Y108)))</x:f>
        <x:v>0</x:v>
      </x:c>
      <x:c r="AF108" s="17" t="n">
        <x:f>SUM(AD108,AE108)</x:f>
        <x:v>0</x:v>
      </x:c>
      <x:c r="AG108" s="17" t="n">
        <x:f>MAX(0,AB108+AC108-AF108)</x:f>
        <x:v>0</x:v>
      </x:c>
      <x:c r="AH108" s="17" t="n">
        <x:f>AM107</x:f>
        <x:v>0</x:v>
      </x:c>
      <x:c r="AI108" s="17" t="n">
        <x:f>AH108*AI$5/12</x:f>
        <x:v>0</x:v>
      </x:c>
      <x:c r="AJ108" s="17" t="n">
        <x:f>MIN(AH108+AI108,AJ$5)</x:f>
        <x:v>0</x:v>
      </x:c>
      <x:c r="AK108" s="17" t="n">
        <x:f>MIN(MAX(0,AH108+AI108-AJ108),MAX(0,$I108-SUM(M108,S108,Y108,AE108)))</x:f>
        <x:v>0</x:v>
      </x:c>
      <x:c r="AL108" s="17" t="n">
        <x:f>SUM(AJ108,AK108)</x:f>
        <x:v>0</x:v>
      </x:c>
      <x:c r="AM108" s="17" t="n">
        <x:f>MAX(0,AH108+AI108-AL108)</x:f>
        <x:v>0</x:v>
      </x:c>
      <x:c r="AN108" s="17" t="n">
        <x:f>AS107</x:f>
        <x:v>0</x:v>
      </x:c>
      <x:c r="AO108" s="17" t="n">
        <x:f>AN108*AO$5/12</x:f>
        <x:v>0</x:v>
      </x:c>
      <x:c r="AP108" s="17" t="n">
        <x:f>MIN(AN108+AO108,AP$5)</x:f>
        <x:v>0</x:v>
      </x:c>
      <x:c r="AQ108" s="17" t="n">
        <x:f>MIN(MAX(0,AN108+AO108-AP108),MAX(0,$I108-SUM(M108,S108,Y108,AE108,AK108)))</x:f>
        <x:v>0</x:v>
      </x:c>
      <x:c r="AR108" s="17" t="n">
        <x:f>SUM(AP108,AQ108)</x:f>
        <x:v>0</x:v>
      </x:c>
      <x:c r="AS108" s="17" t="n">
        <x:f>MAX(0,AN108+AO108-AR108)</x:f>
        <x:v>0</x:v>
      </x:c>
    </x:row>
    <x:row r="109" ht="24" customHeight="1">
      <x:c r="A109" s="2" t="n">
        <x:f>100</x:f>
        <x:v>100</x:v>
      </x:c>
      <x:c r="B109" s="17" t="n">
        <x:f>'Monthly budget'!C107</x:f>
        <x:v>115</x:v>
      </x:c>
      <x:c r="C109" s="17" t="n">
        <x:f>'Monthly budget'!D107</x:f>
        <x:v>300</x:v>
      </x:c>
      <x:c r="D109" s="17" t="n">
        <x:f>SUM(J109,P109,V109,AB109,AH109,AN109)</x:f>
        <x:v>0</x:v>
      </x:c>
      <x:c r="E109" s="17" t="n">
        <x:f>SUM(K109,Q109,W109,AC109,AI109,AO109)</x:f>
        <x:v>0</x:v>
      </x:c>
      <x:c r="F109" s="17" t="n">
        <x:f>SUM(N109,T109,Z109,AF109,AL109,AR109)</x:f>
        <x:v>0</x:v>
      </x:c>
      <x:c r="G109" s="17" t="n">
        <x:f>SUM(O109,U109,AA109,AG109,AM109,AS109)</x:f>
        <x:v>0</x:v>
      </x:c>
      <x:c r="H109" s="17" t="n">
        <x:f>SUM($E$10:E109)</x:f>
        <x:v>1655.9545496698943</x:v>
      </x:c>
      <x:c r="I109" s="17" t="n">
        <x:f>MAX(0,C109-SUM(L109,R109,X109,AD109,AJ109,AP109))</x:f>
        <x:v>300</x:v>
      </x:c>
      <x:c r="J109" s="17" t="n">
        <x:f>O108</x:f>
        <x:v>0</x:v>
      </x:c>
      <x:c r="K109" s="17" t="n">
        <x:f>J109*K$5/12</x:f>
        <x:v>0</x:v>
      </x:c>
      <x:c r="L109" s="17" t="n">
        <x:f>MIN(J109+K109,L$5)</x:f>
        <x:v>0</x:v>
      </x:c>
      <x:c r="M109" s="17" t="n">
        <x:f>MIN(MAX(0,J109+K109-L109),MAX(0,$I109-0))</x:f>
        <x:v>0</x:v>
      </x:c>
      <x:c r="N109" s="17" t="n">
        <x:f>SUM(L109,M109)</x:f>
        <x:v>0</x:v>
      </x:c>
      <x:c r="O109" s="17" t="n">
        <x:f>MAX(0,J109+K109-N109)</x:f>
        <x:v>0</x:v>
      </x:c>
      <x:c r="P109" s="17" t="n">
        <x:f>U108</x:f>
        <x:v>0</x:v>
      </x:c>
      <x:c r="Q109" s="17" t="n">
        <x:f>P109*Q$5/12</x:f>
        <x:v>0</x:v>
      </x:c>
      <x:c r="R109" s="17" t="n">
        <x:f>MIN(P109+Q109,R$5)</x:f>
        <x:v>0</x:v>
      </x:c>
      <x:c r="S109" s="17" t="n">
        <x:f>MIN(MAX(0,P109+Q109-R109),MAX(0,$I109-SUM(M109)))</x:f>
        <x:v>0</x:v>
      </x:c>
      <x:c r="T109" s="17" t="n">
        <x:f>SUM(R109,S109)</x:f>
        <x:v>0</x:v>
      </x:c>
      <x:c r="U109" s="17" t="n">
        <x:f>MAX(0,P109+Q109-T109)</x:f>
        <x:v>0</x:v>
      </x:c>
      <x:c r="V109" s="17" t="n">
        <x:f>AA108</x:f>
        <x:v>0</x:v>
      </x:c>
      <x:c r="W109" s="17" t="n">
        <x:f>V109*W$5/12</x:f>
        <x:v>0</x:v>
      </x:c>
      <x:c r="X109" s="17" t="n">
        <x:f>MIN(V109+W109,X$5)</x:f>
        <x:v>0</x:v>
      </x:c>
      <x:c r="Y109" s="17" t="n">
        <x:f>MIN(MAX(0,V109+W109-X109),MAX(0,$I109-SUM(M109,S109)))</x:f>
        <x:v>0</x:v>
      </x:c>
      <x:c r="Z109" s="17" t="n">
        <x:f>SUM(X109,Y109)</x:f>
        <x:v>0</x:v>
      </x:c>
      <x:c r="AA109" s="17" t="n">
        <x:f>MAX(0,V109+W109-Z109)</x:f>
        <x:v>0</x:v>
      </x:c>
      <x:c r="AB109" s="17" t="n">
        <x:f>AG108</x:f>
        <x:v>0</x:v>
      </x:c>
      <x:c r="AC109" s="17" t="n">
        <x:f>AB109*AC$5/12</x:f>
        <x:v>0</x:v>
      </x:c>
      <x:c r="AD109" s="17" t="n">
        <x:f>MIN(AB109+AC109,AD$5)</x:f>
        <x:v>0</x:v>
      </x:c>
      <x:c r="AE109" s="17" t="n">
        <x:f>MIN(MAX(0,AB109+AC109-AD109),MAX(0,$I109-SUM(M109,S109,Y109)))</x:f>
        <x:v>0</x:v>
      </x:c>
      <x:c r="AF109" s="17" t="n">
        <x:f>SUM(AD109,AE109)</x:f>
        <x:v>0</x:v>
      </x:c>
      <x:c r="AG109" s="17" t="n">
        <x:f>MAX(0,AB109+AC109-AF109)</x:f>
        <x:v>0</x:v>
      </x:c>
      <x:c r="AH109" s="17" t="n">
        <x:f>AM108</x:f>
        <x:v>0</x:v>
      </x:c>
      <x:c r="AI109" s="17" t="n">
        <x:f>AH109*AI$5/12</x:f>
        <x:v>0</x:v>
      </x:c>
      <x:c r="AJ109" s="17" t="n">
        <x:f>MIN(AH109+AI109,AJ$5)</x:f>
        <x:v>0</x:v>
      </x:c>
      <x:c r="AK109" s="17" t="n">
        <x:f>MIN(MAX(0,AH109+AI109-AJ109),MAX(0,$I109-SUM(M109,S109,Y109,AE109)))</x:f>
        <x:v>0</x:v>
      </x:c>
      <x:c r="AL109" s="17" t="n">
        <x:f>SUM(AJ109,AK109)</x:f>
        <x:v>0</x:v>
      </x:c>
      <x:c r="AM109" s="17" t="n">
        <x:f>MAX(0,AH109+AI109-AL109)</x:f>
        <x:v>0</x:v>
      </x:c>
      <x:c r="AN109" s="17" t="n">
        <x:f>AS108</x:f>
        <x:v>0</x:v>
      </x:c>
      <x:c r="AO109" s="17" t="n">
        <x:f>AN109*AO$5/12</x:f>
        <x:v>0</x:v>
      </x:c>
      <x:c r="AP109" s="17" t="n">
        <x:f>MIN(AN109+AO109,AP$5)</x:f>
        <x:v>0</x:v>
      </x:c>
      <x:c r="AQ109" s="17" t="n">
        <x:f>MIN(MAX(0,AN109+AO109-AP109),MAX(0,$I109-SUM(M109,S109,Y109,AE109,AK109)))</x:f>
        <x:v>0</x:v>
      </x:c>
      <x:c r="AR109" s="17" t="n">
        <x:f>SUM(AP109,AQ109)</x:f>
        <x:v>0</x:v>
      </x:c>
      <x:c r="AS109" s="17" t="n">
        <x:f>MAX(0,AN109+AO109-AR109)</x:f>
        <x:v>0</x:v>
      </x:c>
    </x:row>
    <x:row r="110" ht="24" customHeight="1">
      <x:c r="A110" s="2" t="n">
        <x:f>101</x:f>
        <x:v>101</x:v>
      </x:c>
      <x:c r="B110" s="17" t="n">
        <x:f>'Monthly budget'!C108</x:f>
        <x:v>115</x:v>
      </x:c>
      <x:c r="C110" s="17" t="n">
        <x:f>'Monthly budget'!D108</x:f>
        <x:v>300</x:v>
      </x:c>
      <x:c r="D110" s="17" t="n">
        <x:f>SUM(J110,P110,V110,AB110,AH110,AN110)</x:f>
        <x:v>0</x:v>
      </x:c>
      <x:c r="E110" s="17" t="n">
        <x:f>SUM(K110,Q110,W110,AC110,AI110,AO110)</x:f>
        <x:v>0</x:v>
      </x:c>
      <x:c r="F110" s="17" t="n">
        <x:f>SUM(N110,T110,Z110,AF110,AL110,AR110)</x:f>
        <x:v>0</x:v>
      </x:c>
      <x:c r="G110" s="17" t="n">
        <x:f>SUM(O110,U110,AA110,AG110,AM110,AS110)</x:f>
        <x:v>0</x:v>
      </x:c>
      <x:c r="H110" s="17" t="n">
        <x:f>SUM($E$10:E110)</x:f>
        <x:v>1655.9545496698943</x:v>
      </x:c>
      <x:c r="I110" s="17" t="n">
        <x:f>MAX(0,C110-SUM(L110,R110,X110,AD110,AJ110,AP110))</x:f>
        <x:v>300</x:v>
      </x:c>
      <x:c r="J110" s="17" t="n">
        <x:f>O109</x:f>
        <x:v>0</x:v>
      </x:c>
      <x:c r="K110" s="17" t="n">
        <x:f>J110*K$5/12</x:f>
        <x:v>0</x:v>
      </x:c>
      <x:c r="L110" s="17" t="n">
        <x:f>MIN(J110+K110,L$5)</x:f>
        <x:v>0</x:v>
      </x:c>
      <x:c r="M110" s="17" t="n">
        <x:f>MIN(MAX(0,J110+K110-L110),MAX(0,$I110-0))</x:f>
        <x:v>0</x:v>
      </x:c>
      <x:c r="N110" s="17" t="n">
        <x:f>SUM(L110,M110)</x:f>
        <x:v>0</x:v>
      </x:c>
      <x:c r="O110" s="17" t="n">
        <x:f>MAX(0,J110+K110-N110)</x:f>
        <x:v>0</x:v>
      </x:c>
      <x:c r="P110" s="17" t="n">
        <x:f>U109</x:f>
        <x:v>0</x:v>
      </x:c>
      <x:c r="Q110" s="17" t="n">
        <x:f>P110*Q$5/12</x:f>
        <x:v>0</x:v>
      </x:c>
      <x:c r="R110" s="17" t="n">
        <x:f>MIN(P110+Q110,R$5)</x:f>
        <x:v>0</x:v>
      </x:c>
      <x:c r="S110" s="17" t="n">
        <x:f>MIN(MAX(0,P110+Q110-R110),MAX(0,$I110-SUM(M110)))</x:f>
        <x:v>0</x:v>
      </x:c>
      <x:c r="T110" s="17" t="n">
        <x:f>SUM(R110,S110)</x:f>
        <x:v>0</x:v>
      </x:c>
      <x:c r="U110" s="17" t="n">
        <x:f>MAX(0,P110+Q110-T110)</x:f>
        <x:v>0</x:v>
      </x:c>
      <x:c r="V110" s="17" t="n">
        <x:f>AA109</x:f>
        <x:v>0</x:v>
      </x:c>
      <x:c r="W110" s="17" t="n">
        <x:f>V110*W$5/12</x:f>
        <x:v>0</x:v>
      </x:c>
      <x:c r="X110" s="17" t="n">
        <x:f>MIN(V110+W110,X$5)</x:f>
        <x:v>0</x:v>
      </x:c>
      <x:c r="Y110" s="17" t="n">
        <x:f>MIN(MAX(0,V110+W110-X110),MAX(0,$I110-SUM(M110,S110)))</x:f>
        <x:v>0</x:v>
      </x:c>
      <x:c r="Z110" s="17" t="n">
        <x:f>SUM(X110,Y110)</x:f>
        <x:v>0</x:v>
      </x:c>
      <x:c r="AA110" s="17" t="n">
        <x:f>MAX(0,V110+W110-Z110)</x:f>
        <x:v>0</x:v>
      </x:c>
      <x:c r="AB110" s="17" t="n">
        <x:f>AG109</x:f>
        <x:v>0</x:v>
      </x:c>
      <x:c r="AC110" s="17" t="n">
        <x:f>AB110*AC$5/12</x:f>
        <x:v>0</x:v>
      </x:c>
      <x:c r="AD110" s="17" t="n">
        <x:f>MIN(AB110+AC110,AD$5)</x:f>
        <x:v>0</x:v>
      </x:c>
      <x:c r="AE110" s="17" t="n">
        <x:f>MIN(MAX(0,AB110+AC110-AD110),MAX(0,$I110-SUM(M110,S110,Y110)))</x:f>
        <x:v>0</x:v>
      </x:c>
      <x:c r="AF110" s="17" t="n">
        <x:f>SUM(AD110,AE110)</x:f>
        <x:v>0</x:v>
      </x:c>
      <x:c r="AG110" s="17" t="n">
        <x:f>MAX(0,AB110+AC110-AF110)</x:f>
        <x:v>0</x:v>
      </x:c>
      <x:c r="AH110" s="17" t="n">
        <x:f>AM109</x:f>
        <x:v>0</x:v>
      </x:c>
      <x:c r="AI110" s="17" t="n">
        <x:f>AH110*AI$5/12</x:f>
        <x:v>0</x:v>
      </x:c>
      <x:c r="AJ110" s="17" t="n">
        <x:f>MIN(AH110+AI110,AJ$5)</x:f>
        <x:v>0</x:v>
      </x:c>
      <x:c r="AK110" s="17" t="n">
        <x:f>MIN(MAX(0,AH110+AI110-AJ110),MAX(0,$I110-SUM(M110,S110,Y110,AE110)))</x:f>
        <x:v>0</x:v>
      </x:c>
      <x:c r="AL110" s="17" t="n">
        <x:f>SUM(AJ110,AK110)</x:f>
        <x:v>0</x:v>
      </x:c>
      <x:c r="AM110" s="17" t="n">
        <x:f>MAX(0,AH110+AI110-AL110)</x:f>
        <x:v>0</x:v>
      </x:c>
      <x:c r="AN110" s="17" t="n">
        <x:f>AS109</x:f>
        <x:v>0</x:v>
      </x:c>
      <x:c r="AO110" s="17" t="n">
        <x:f>AN110*AO$5/12</x:f>
        <x:v>0</x:v>
      </x:c>
      <x:c r="AP110" s="17" t="n">
        <x:f>MIN(AN110+AO110,AP$5)</x:f>
        <x:v>0</x:v>
      </x:c>
      <x:c r="AQ110" s="17" t="n">
        <x:f>MIN(MAX(0,AN110+AO110-AP110),MAX(0,$I110-SUM(M110,S110,Y110,AE110,AK110)))</x:f>
        <x:v>0</x:v>
      </x:c>
      <x:c r="AR110" s="17" t="n">
        <x:f>SUM(AP110,AQ110)</x:f>
        <x:v>0</x:v>
      </x:c>
      <x:c r="AS110" s="17" t="n">
        <x:f>MAX(0,AN110+AO110-AR110)</x:f>
        <x:v>0</x:v>
      </x:c>
    </x:row>
    <x:row r="111" ht="24" customHeight="1">
      <x:c r="A111" s="2" t="n">
        <x:f>102</x:f>
        <x:v>102</x:v>
      </x:c>
      <x:c r="B111" s="17" t="n">
        <x:f>'Monthly budget'!C109</x:f>
        <x:v>115</x:v>
      </x:c>
      <x:c r="C111" s="17" t="n">
        <x:f>'Monthly budget'!D109</x:f>
        <x:v>300</x:v>
      </x:c>
      <x:c r="D111" s="17" t="n">
        <x:f>SUM(J111,P111,V111,AB111,AH111,AN111)</x:f>
        <x:v>0</x:v>
      </x:c>
      <x:c r="E111" s="17" t="n">
        <x:f>SUM(K111,Q111,W111,AC111,AI111,AO111)</x:f>
        <x:v>0</x:v>
      </x:c>
      <x:c r="F111" s="17" t="n">
        <x:f>SUM(N111,T111,Z111,AF111,AL111,AR111)</x:f>
        <x:v>0</x:v>
      </x:c>
      <x:c r="G111" s="17" t="n">
        <x:f>SUM(O111,U111,AA111,AG111,AM111,AS111)</x:f>
        <x:v>0</x:v>
      </x:c>
      <x:c r="H111" s="17" t="n">
        <x:f>SUM($E$10:E111)</x:f>
        <x:v>1655.9545496698943</x:v>
      </x:c>
      <x:c r="I111" s="17" t="n">
        <x:f>MAX(0,C111-SUM(L111,R111,X111,AD111,AJ111,AP111))</x:f>
        <x:v>300</x:v>
      </x:c>
      <x:c r="J111" s="17" t="n">
        <x:f>O110</x:f>
        <x:v>0</x:v>
      </x:c>
      <x:c r="K111" s="17" t="n">
        <x:f>J111*K$5/12</x:f>
        <x:v>0</x:v>
      </x:c>
      <x:c r="L111" s="17" t="n">
        <x:f>MIN(J111+K111,L$5)</x:f>
        <x:v>0</x:v>
      </x:c>
      <x:c r="M111" s="17" t="n">
        <x:f>MIN(MAX(0,J111+K111-L111),MAX(0,$I111-0))</x:f>
        <x:v>0</x:v>
      </x:c>
      <x:c r="N111" s="17" t="n">
        <x:f>SUM(L111,M111)</x:f>
        <x:v>0</x:v>
      </x:c>
      <x:c r="O111" s="17" t="n">
        <x:f>MAX(0,J111+K111-N111)</x:f>
        <x:v>0</x:v>
      </x:c>
      <x:c r="P111" s="17" t="n">
        <x:f>U110</x:f>
        <x:v>0</x:v>
      </x:c>
      <x:c r="Q111" s="17" t="n">
        <x:f>P111*Q$5/12</x:f>
        <x:v>0</x:v>
      </x:c>
      <x:c r="R111" s="17" t="n">
        <x:f>MIN(P111+Q111,R$5)</x:f>
        <x:v>0</x:v>
      </x:c>
      <x:c r="S111" s="17" t="n">
        <x:f>MIN(MAX(0,P111+Q111-R111),MAX(0,$I111-SUM(M111)))</x:f>
        <x:v>0</x:v>
      </x:c>
      <x:c r="T111" s="17" t="n">
        <x:f>SUM(R111,S111)</x:f>
        <x:v>0</x:v>
      </x:c>
      <x:c r="U111" s="17" t="n">
        <x:f>MAX(0,P111+Q111-T111)</x:f>
        <x:v>0</x:v>
      </x:c>
      <x:c r="V111" s="17" t="n">
        <x:f>AA110</x:f>
        <x:v>0</x:v>
      </x:c>
      <x:c r="W111" s="17" t="n">
        <x:f>V111*W$5/12</x:f>
        <x:v>0</x:v>
      </x:c>
      <x:c r="X111" s="17" t="n">
        <x:f>MIN(V111+W111,X$5)</x:f>
        <x:v>0</x:v>
      </x:c>
      <x:c r="Y111" s="17" t="n">
        <x:f>MIN(MAX(0,V111+W111-X111),MAX(0,$I111-SUM(M111,S111)))</x:f>
        <x:v>0</x:v>
      </x:c>
      <x:c r="Z111" s="17" t="n">
        <x:f>SUM(X111,Y111)</x:f>
        <x:v>0</x:v>
      </x:c>
      <x:c r="AA111" s="17" t="n">
        <x:f>MAX(0,V111+W111-Z111)</x:f>
        <x:v>0</x:v>
      </x:c>
      <x:c r="AB111" s="17" t="n">
        <x:f>AG110</x:f>
        <x:v>0</x:v>
      </x:c>
      <x:c r="AC111" s="17" t="n">
        <x:f>AB111*AC$5/12</x:f>
        <x:v>0</x:v>
      </x:c>
      <x:c r="AD111" s="17" t="n">
        <x:f>MIN(AB111+AC111,AD$5)</x:f>
        <x:v>0</x:v>
      </x:c>
      <x:c r="AE111" s="17" t="n">
        <x:f>MIN(MAX(0,AB111+AC111-AD111),MAX(0,$I111-SUM(M111,S111,Y111)))</x:f>
        <x:v>0</x:v>
      </x:c>
      <x:c r="AF111" s="17" t="n">
        <x:f>SUM(AD111,AE111)</x:f>
        <x:v>0</x:v>
      </x:c>
      <x:c r="AG111" s="17" t="n">
        <x:f>MAX(0,AB111+AC111-AF111)</x:f>
        <x:v>0</x:v>
      </x:c>
      <x:c r="AH111" s="17" t="n">
        <x:f>AM110</x:f>
        <x:v>0</x:v>
      </x:c>
      <x:c r="AI111" s="17" t="n">
        <x:f>AH111*AI$5/12</x:f>
        <x:v>0</x:v>
      </x:c>
      <x:c r="AJ111" s="17" t="n">
        <x:f>MIN(AH111+AI111,AJ$5)</x:f>
        <x:v>0</x:v>
      </x:c>
      <x:c r="AK111" s="17" t="n">
        <x:f>MIN(MAX(0,AH111+AI111-AJ111),MAX(0,$I111-SUM(M111,S111,Y111,AE111)))</x:f>
        <x:v>0</x:v>
      </x:c>
      <x:c r="AL111" s="17" t="n">
        <x:f>SUM(AJ111,AK111)</x:f>
        <x:v>0</x:v>
      </x:c>
      <x:c r="AM111" s="17" t="n">
        <x:f>MAX(0,AH111+AI111-AL111)</x:f>
        <x:v>0</x:v>
      </x:c>
      <x:c r="AN111" s="17" t="n">
        <x:f>AS110</x:f>
        <x:v>0</x:v>
      </x:c>
      <x:c r="AO111" s="17" t="n">
        <x:f>AN111*AO$5/12</x:f>
        <x:v>0</x:v>
      </x:c>
      <x:c r="AP111" s="17" t="n">
        <x:f>MIN(AN111+AO111,AP$5)</x:f>
        <x:v>0</x:v>
      </x:c>
      <x:c r="AQ111" s="17" t="n">
        <x:f>MIN(MAX(0,AN111+AO111-AP111),MAX(0,$I111-SUM(M111,S111,Y111,AE111,AK111)))</x:f>
        <x:v>0</x:v>
      </x:c>
      <x:c r="AR111" s="17" t="n">
        <x:f>SUM(AP111,AQ111)</x:f>
        <x:v>0</x:v>
      </x:c>
      <x:c r="AS111" s="17" t="n">
        <x:f>MAX(0,AN111+AO111-AR111)</x:f>
        <x:v>0</x:v>
      </x:c>
    </x:row>
    <x:row r="112" ht="24" customHeight="1">
      <x:c r="A112" s="2" t="n">
        <x:f>103</x:f>
        <x:v>103</x:v>
      </x:c>
      <x:c r="B112" s="17" t="n">
        <x:f>'Monthly budget'!C110</x:f>
        <x:v>115</x:v>
      </x:c>
      <x:c r="C112" s="17" t="n">
        <x:f>'Monthly budget'!D110</x:f>
        <x:v>300</x:v>
      </x:c>
      <x:c r="D112" s="17" t="n">
        <x:f>SUM(J112,P112,V112,AB112,AH112,AN112)</x:f>
        <x:v>0</x:v>
      </x:c>
      <x:c r="E112" s="17" t="n">
        <x:f>SUM(K112,Q112,W112,AC112,AI112,AO112)</x:f>
        <x:v>0</x:v>
      </x:c>
      <x:c r="F112" s="17" t="n">
        <x:f>SUM(N112,T112,Z112,AF112,AL112,AR112)</x:f>
        <x:v>0</x:v>
      </x:c>
      <x:c r="G112" s="17" t="n">
        <x:f>SUM(O112,U112,AA112,AG112,AM112,AS112)</x:f>
        <x:v>0</x:v>
      </x:c>
      <x:c r="H112" s="17" t="n">
        <x:f>SUM($E$10:E112)</x:f>
        <x:v>1655.9545496698943</x:v>
      </x:c>
      <x:c r="I112" s="17" t="n">
        <x:f>MAX(0,C112-SUM(L112,R112,X112,AD112,AJ112,AP112))</x:f>
        <x:v>300</x:v>
      </x:c>
      <x:c r="J112" s="17" t="n">
        <x:f>O111</x:f>
        <x:v>0</x:v>
      </x:c>
      <x:c r="K112" s="17" t="n">
        <x:f>J112*K$5/12</x:f>
        <x:v>0</x:v>
      </x:c>
      <x:c r="L112" s="17" t="n">
        <x:f>MIN(J112+K112,L$5)</x:f>
        <x:v>0</x:v>
      </x:c>
      <x:c r="M112" s="17" t="n">
        <x:f>MIN(MAX(0,J112+K112-L112),MAX(0,$I112-0))</x:f>
        <x:v>0</x:v>
      </x:c>
      <x:c r="N112" s="17" t="n">
        <x:f>SUM(L112,M112)</x:f>
        <x:v>0</x:v>
      </x:c>
      <x:c r="O112" s="17" t="n">
        <x:f>MAX(0,J112+K112-N112)</x:f>
        <x:v>0</x:v>
      </x:c>
      <x:c r="P112" s="17" t="n">
        <x:f>U111</x:f>
        <x:v>0</x:v>
      </x:c>
      <x:c r="Q112" s="17" t="n">
        <x:f>P112*Q$5/12</x:f>
        <x:v>0</x:v>
      </x:c>
      <x:c r="R112" s="17" t="n">
        <x:f>MIN(P112+Q112,R$5)</x:f>
        <x:v>0</x:v>
      </x:c>
      <x:c r="S112" s="17" t="n">
        <x:f>MIN(MAX(0,P112+Q112-R112),MAX(0,$I112-SUM(M112)))</x:f>
        <x:v>0</x:v>
      </x:c>
      <x:c r="T112" s="17" t="n">
        <x:f>SUM(R112,S112)</x:f>
        <x:v>0</x:v>
      </x:c>
      <x:c r="U112" s="17" t="n">
        <x:f>MAX(0,P112+Q112-T112)</x:f>
        <x:v>0</x:v>
      </x:c>
      <x:c r="V112" s="17" t="n">
        <x:f>AA111</x:f>
        <x:v>0</x:v>
      </x:c>
      <x:c r="W112" s="17" t="n">
        <x:f>V112*W$5/12</x:f>
        <x:v>0</x:v>
      </x:c>
      <x:c r="X112" s="17" t="n">
        <x:f>MIN(V112+W112,X$5)</x:f>
        <x:v>0</x:v>
      </x:c>
      <x:c r="Y112" s="17" t="n">
        <x:f>MIN(MAX(0,V112+W112-X112),MAX(0,$I112-SUM(M112,S112)))</x:f>
        <x:v>0</x:v>
      </x:c>
      <x:c r="Z112" s="17" t="n">
        <x:f>SUM(X112,Y112)</x:f>
        <x:v>0</x:v>
      </x:c>
      <x:c r="AA112" s="17" t="n">
        <x:f>MAX(0,V112+W112-Z112)</x:f>
        <x:v>0</x:v>
      </x:c>
      <x:c r="AB112" s="17" t="n">
        <x:f>AG111</x:f>
        <x:v>0</x:v>
      </x:c>
      <x:c r="AC112" s="17" t="n">
        <x:f>AB112*AC$5/12</x:f>
        <x:v>0</x:v>
      </x:c>
      <x:c r="AD112" s="17" t="n">
        <x:f>MIN(AB112+AC112,AD$5)</x:f>
        <x:v>0</x:v>
      </x:c>
      <x:c r="AE112" s="17" t="n">
        <x:f>MIN(MAX(0,AB112+AC112-AD112),MAX(0,$I112-SUM(M112,S112,Y112)))</x:f>
        <x:v>0</x:v>
      </x:c>
      <x:c r="AF112" s="17" t="n">
        <x:f>SUM(AD112,AE112)</x:f>
        <x:v>0</x:v>
      </x:c>
      <x:c r="AG112" s="17" t="n">
        <x:f>MAX(0,AB112+AC112-AF112)</x:f>
        <x:v>0</x:v>
      </x:c>
      <x:c r="AH112" s="17" t="n">
        <x:f>AM111</x:f>
        <x:v>0</x:v>
      </x:c>
      <x:c r="AI112" s="17" t="n">
        <x:f>AH112*AI$5/12</x:f>
        <x:v>0</x:v>
      </x:c>
      <x:c r="AJ112" s="17" t="n">
        <x:f>MIN(AH112+AI112,AJ$5)</x:f>
        <x:v>0</x:v>
      </x:c>
      <x:c r="AK112" s="17" t="n">
        <x:f>MIN(MAX(0,AH112+AI112-AJ112),MAX(0,$I112-SUM(M112,S112,Y112,AE112)))</x:f>
        <x:v>0</x:v>
      </x:c>
      <x:c r="AL112" s="17" t="n">
        <x:f>SUM(AJ112,AK112)</x:f>
        <x:v>0</x:v>
      </x:c>
      <x:c r="AM112" s="17" t="n">
        <x:f>MAX(0,AH112+AI112-AL112)</x:f>
        <x:v>0</x:v>
      </x:c>
      <x:c r="AN112" s="17" t="n">
        <x:f>AS111</x:f>
        <x:v>0</x:v>
      </x:c>
      <x:c r="AO112" s="17" t="n">
        <x:f>AN112*AO$5/12</x:f>
        <x:v>0</x:v>
      </x:c>
      <x:c r="AP112" s="17" t="n">
        <x:f>MIN(AN112+AO112,AP$5)</x:f>
        <x:v>0</x:v>
      </x:c>
      <x:c r="AQ112" s="17" t="n">
        <x:f>MIN(MAX(0,AN112+AO112-AP112),MAX(0,$I112-SUM(M112,S112,Y112,AE112,AK112)))</x:f>
        <x:v>0</x:v>
      </x:c>
      <x:c r="AR112" s="17" t="n">
        <x:f>SUM(AP112,AQ112)</x:f>
        <x:v>0</x:v>
      </x:c>
      <x:c r="AS112" s="17" t="n">
        <x:f>MAX(0,AN112+AO112-AR112)</x:f>
        <x:v>0</x:v>
      </x:c>
    </x:row>
    <x:row r="113" ht="24" customHeight="1">
      <x:c r="A113" s="2" t="n">
        <x:f>104</x:f>
        <x:v>104</x:v>
      </x:c>
      <x:c r="B113" s="17" t="n">
        <x:f>'Monthly budget'!C111</x:f>
        <x:v>115</x:v>
      </x:c>
      <x:c r="C113" s="17" t="n">
        <x:f>'Monthly budget'!D111</x:f>
        <x:v>300</x:v>
      </x:c>
      <x:c r="D113" s="17" t="n">
        <x:f>SUM(J113,P113,V113,AB113,AH113,AN113)</x:f>
        <x:v>0</x:v>
      </x:c>
      <x:c r="E113" s="17" t="n">
        <x:f>SUM(K113,Q113,W113,AC113,AI113,AO113)</x:f>
        <x:v>0</x:v>
      </x:c>
      <x:c r="F113" s="17" t="n">
        <x:f>SUM(N113,T113,Z113,AF113,AL113,AR113)</x:f>
        <x:v>0</x:v>
      </x:c>
      <x:c r="G113" s="17" t="n">
        <x:f>SUM(O113,U113,AA113,AG113,AM113,AS113)</x:f>
        <x:v>0</x:v>
      </x:c>
      <x:c r="H113" s="17" t="n">
        <x:f>SUM($E$10:E113)</x:f>
        <x:v>1655.9545496698943</x:v>
      </x:c>
      <x:c r="I113" s="17" t="n">
        <x:f>MAX(0,C113-SUM(L113,R113,X113,AD113,AJ113,AP113))</x:f>
        <x:v>300</x:v>
      </x:c>
      <x:c r="J113" s="17" t="n">
        <x:f>O112</x:f>
        <x:v>0</x:v>
      </x:c>
      <x:c r="K113" s="17" t="n">
        <x:f>J113*K$5/12</x:f>
        <x:v>0</x:v>
      </x:c>
      <x:c r="L113" s="17" t="n">
        <x:f>MIN(J113+K113,L$5)</x:f>
        <x:v>0</x:v>
      </x:c>
      <x:c r="M113" s="17" t="n">
        <x:f>MIN(MAX(0,J113+K113-L113),MAX(0,$I113-0))</x:f>
        <x:v>0</x:v>
      </x:c>
      <x:c r="N113" s="17" t="n">
        <x:f>SUM(L113,M113)</x:f>
        <x:v>0</x:v>
      </x:c>
      <x:c r="O113" s="17" t="n">
        <x:f>MAX(0,J113+K113-N113)</x:f>
        <x:v>0</x:v>
      </x:c>
      <x:c r="P113" s="17" t="n">
        <x:f>U112</x:f>
        <x:v>0</x:v>
      </x:c>
      <x:c r="Q113" s="17" t="n">
        <x:f>P113*Q$5/12</x:f>
        <x:v>0</x:v>
      </x:c>
      <x:c r="R113" s="17" t="n">
        <x:f>MIN(P113+Q113,R$5)</x:f>
        <x:v>0</x:v>
      </x:c>
      <x:c r="S113" s="17" t="n">
        <x:f>MIN(MAX(0,P113+Q113-R113),MAX(0,$I113-SUM(M113)))</x:f>
        <x:v>0</x:v>
      </x:c>
      <x:c r="T113" s="17" t="n">
        <x:f>SUM(R113,S113)</x:f>
        <x:v>0</x:v>
      </x:c>
      <x:c r="U113" s="17" t="n">
        <x:f>MAX(0,P113+Q113-T113)</x:f>
        <x:v>0</x:v>
      </x:c>
      <x:c r="V113" s="17" t="n">
        <x:f>AA112</x:f>
        <x:v>0</x:v>
      </x:c>
      <x:c r="W113" s="17" t="n">
        <x:f>V113*W$5/12</x:f>
        <x:v>0</x:v>
      </x:c>
      <x:c r="X113" s="17" t="n">
        <x:f>MIN(V113+W113,X$5)</x:f>
        <x:v>0</x:v>
      </x:c>
      <x:c r="Y113" s="17" t="n">
        <x:f>MIN(MAX(0,V113+W113-X113),MAX(0,$I113-SUM(M113,S113)))</x:f>
        <x:v>0</x:v>
      </x:c>
      <x:c r="Z113" s="17" t="n">
        <x:f>SUM(X113,Y113)</x:f>
        <x:v>0</x:v>
      </x:c>
      <x:c r="AA113" s="17" t="n">
        <x:f>MAX(0,V113+W113-Z113)</x:f>
        <x:v>0</x:v>
      </x:c>
      <x:c r="AB113" s="17" t="n">
        <x:f>AG112</x:f>
        <x:v>0</x:v>
      </x:c>
      <x:c r="AC113" s="17" t="n">
        <x:f>AB113*AC$5/12</x:f>
        <x:v>0</x:v>
      </x:c>
      <x:c r="AD113" s="17" t="n">
        <x:f>MIN(AB113+AC113,AD$5)</x:f>
        <x:v>0</x:v>
      </x:c>
      <x:c r="AE113" s="17" t="n">
        <x:f>MIN(MAX(0,AB113+AC113-AD113),MAX(0,$I113-SUM(M113,S113,Y113)))</x:f>
        <x:v>0</x:v>
      </x:c>
      <x:c r="AF113" s="17" t="n">
        <x:f>SUM(AD113,AE113)</x:f>
        <x:v>0</x:v>
      </x:c>
      <x:c r="AG113" s="17" t="n">
        <x:f>MAX(0,AB113+AC113-AF113)</x:f>
        <x:v>0</x:v>
      </x:c>
      <x:c r="AH113" s="17" t="n">
        <x:f>AM112</x:f>
        <x:v>0</x:v>
      </x:c>
      <x:c r="AI113" s="17" t="n">
        <x:f>AH113*AI$5/12</x:f>
        <x:v>0</x:v>
      </x:c>
      <x:c r="AJ113" s="17" t="n">
        <x:f>MIN(AH113+AI113,AJ$5)</x:f>
        <x:v>0</x:v>
      </x:c>
      <x:c r="AK113" s="17" t="n">
        <x:f>MIN(MAX(0,AH113+AI113-AJ113),MAX(0,$I113-SUM(M113,S113,Y113,AE113)))</x:f>
        <x:v>0</x:v>
      </x:c>
      <x:c r="AL113" s="17" t="n">
        <x:f>SUM(AJ113,AK113)</x:f>
        <x:v>0</x:v>
      </x:c>
      <x:c r="AM113" s="17" t="n">
        <x:f>MAX(0,AH113+AI113-AL113)</x:f>
        <x:v>0</x:v>
      </x:c>
      <x:c r="AN113" s="17" t="n">
        <x:f>AS112</x:f>
        <x:v>0</x:v>
      </x:c>
      <x:c r="AO113" s="17" t="n">
        <x:f>AN113*AO$5/12</x:f>
        <x:v>0</x:v>
      </x:c>
      <x:c r="AP113" s="17" t="n">
        <x:f>MIN(AN113+AO113,AP$5)</x:f>
        <x:v>0</x:v>
      </x:c>
      <x:c r="AQ113" s="17" t="n">
        <x:f>MIN(MAX(0,AN113+AO113-AP113),MAX(0,$I113-SUM(M113,S113,Y113,AE113,AK113)))</x:f>
        <x:v>0</x:v>
      </x:c>
      <x:c r="AR113" s="17" t="n">
        <x:f>SUM(AP113,AQ113)</x:f>
        <x:v>0</x:v>
      </x:c>
      <x:c r="AS113" s="17" t="n">
        <x:f>MAX(0,AN113+AO113-AR113)</x:f>
        <x:v>0</x:v>
      </x:c>
    </x:row>
    <x:row r="114" ht="24" customHeight="1">
      <x:c r="A114" s="2" t="n">
        <x:f>105</x:f>
        <x:v>105</x:v>
      </x:c>
      <x:c r="B114" s="17" t="n">
        <x:f>'Monthly budget'!C112</x:f>
        <x:v>115</x:v>
      </x:c>
      <x:c r="C114" s="17" t="n">
        <x:f>'Monthly budget'!D112</x:f>
        <x:v>300</x:v>
      </x:c>
      <x:c r="D114" s="17" t="n">
        <x:f>SUM(J114,P114,V114,AB114,AH114,AN114)</x:f>
        <x:v>0</x:v>
      </x:c>
      <x:c r="E114" s="17" t="n">
        <x:f>SUM(K114,Q114,W114,AC114,AI114,AO114)</x:f>
        <x:v>0</x:v>
      </x:c>
      <x:c r="F114" s="17" t="n">
        <x:f>SUM(N114,T114,Z114,AF114,AL114,AR114)</x:f>
        <x:v>0</x:v>
      </x:c>
      <x:c r="G114" s="17" t="n">
        <x:f>SUM(O114,U114,AA114,AG114,AM114,AS114)</x:f>
        <x:v>0</x:v>
      </x:c>
      <x:c r="H114" s="17" t="n">
        <x:f>SUM($E$10:E114)</x:f>
        <x:v>1655.9545496698943</x:v>
      </x:c>
      <x:c r="I114" s="17" t="n">
        <x:f>MAX(0,C114-SUM(L114,R114,X114,AD114,AJ114,AP114))</x:f>
        <x:v>300</x:v>
      </x:c>
      <x:c r="J114" s="17" t="n">
        <x:f>O113</x:f>
        <x:v>0</x:v>
      </x:c>
      <x:c r="K114" s="17" t="n">
        <x:f>J114*K$5/12</x:f>
        <x:v>0</x:v>
      </x:c>
      <x:c r="L114" s="17" t="n">
        <x:f>MIN(J114+K114,L$5)</x:f>
        <x:v>0</x:v>
      </x:c>
      <x:c r="M114" s="17" t="n">
        <x:f>MIN(MAX(0,J114+K114-L114),MAX(0,$I114-0))</x:f>
        <x:v>0</x:v>
      </x:c>
      <x:c r="N114" s="17" t="n">
        <x:f>SUM(L114,M114)</x:f>
        <x:v>0</x:v>
      </x:c>
      <x:c r="O114" s="17" t="n">
        <x:f>MAX(0,J114+K114-N114)</x:f>
        <x:v>0</x:v>
      </x:c>
      <x:c r="P114" s="17" t="n">
        <x:f>U113</x:f>
        <x:v>0</x:v>
      </x:c>
      <x:c r="Q114" s="17" t="n">
        <x:f>P114*Q$5/12</x:f>
        <x:v>0</x:v>
      </x:c>
      <x:c r="R114" s="17" t="n">
        <x:f>MIN(P114+Q114,R$5)</x:f>
        <x:v>0</x:v>
      </x:c>
      <x:c r="S114" s="17" t="n">
        <x:f>MIN(MAX(0,P114+Q114-R114),MAX(0,$I114-SUM(M114)))</x:f>
        <x:v>0</x:v>
      </x:c>
      <x:c r="T114" s="17" t="n">
        <x:f>SUM(R114,S114)</x:f>
        <x:v>0</x:v>
      </x:c>
      <x:c r="U114" s="17" t="n">
        <x:f>MAX(0,P114+Q114-T114)</x:f>
        <x:v>0</x:v>
      </x:c>
      <x:c r="V114" s="17" t="n">
        <x:f>AA113</x:f>
        <x:v>0</x:v>
      </x:c>
      <x:c r="W114" s="17" t="n">
        <x:f>V114*W$5/12</x:f>
        <x:v>0</x:v>
      </x:c>
      <x:c r="X114" s="17" t="n">
        <x:f>MIN(V114+W114,X$5)</x:f>
        <x:v>0</x:v>
      </x:c>
      <x:c r="Y114" s="17" t="n">
        <x:f>MIN(MAX(0,V114+W114-X114),MAX(0,$I114-SUM(M114,S114)))</x:f>
        <x:v>0</x:v>
      </x:c>
      <x:c r="Z114" s="17" t="n">
        <x:f>SUM(X114,Y114)</x:f>
        <x:v>0</x:v>
      </x:c>
      <x:c r="AA114" s="17" t="n">
        <x:f>MAX(0,V114+W114-Z114)</x:f>
        <x:v>0</x:v>
      </x:c>
      <x:c r="AB114" s="17" t="n">
        <x:f>AG113</x:f>
        <x:v>0</x:v>
      </x:c>
      <x:c r="AC114" s="17" t="n">
        <x:f>AB114*AC$5/12</x:f>
        <x:v>0</x:v>
      </x:c>
      <x:c r="AD114" s="17" t="n">
        <x:f>MIN(AB114+AC114,AD$5)</x:f>
        <x:v>0</x:v>
      </x:c>
      <x:c r="AE114" s="17" t="n">
        <x:f>MIN(MAX(0,AB114+AC114-AD114),MAX(0,$I114-SUM(M114,S114,Y114)))</x:f>
        <x:v>0</x:v>
      </x:c>
      <x:c r="AF114" s="17" t="n">
        <x:f>SUM(AD114,AE114)</x:f>
        <x:v>0</x:v>
      </x:c>
      <x:c r="AG114" s="17" t="n">
        <x:f>MAX(0,AB114+AC114-AF114)</x:f>
        <x:v>0</x:v>
      </x:c>
      <x:c r="AH114" s="17" t="n">
        <x:f>AM113</x:f>
        <x:v>0</x:v>
      </x:c>
      <x:c r="AI114" s="17" t="n">
        <x:f>AH114*AI$5/12</x:f>
        <x:v>0</x:v>
      </x:c>
      <x:c r="AJ114" s="17" t="n">
        <x:f>MIN(AH114+AI114,AJ$5)</x:f>
        <x:v>0</x:v>
      </x:c>
      <x:c r="AK114" s="17" t="n">
        <x:f>MIN(MAX(0,AH114+AI114-AJ114),MAX(0,$I114-SUM(M114,S114,Y114,AE114)))</x:f>
        <x:v>0</x:v>
      </x:c>
      <x:c r="AL114" s="17" t="n">
        <x:f>SUM(AJ114,AK114)</x:f>
        <x:v>0</x:v>
      </x:c>
      <x:c r="AM114" s="17" t="n">
        <x:f>MAX(0,AH114+AI114-AL114)</x:f>
        <x:v>0</x:v>
      </x:c>
      <x:c r="AN114" s="17" t="n">
        <x:f>AS113</x:f>
        <x:v>0</x:v>
      </x:c>
      <x:c r="AO114" s="17" t="n">
        <x:f>AN114*AO$5/12</x:f>
        <x:v>0</x:v>
      </x:c>
      <x:c r="AP114" s="17" t="n">
        <x:f>MIN(AN114+AO114,AP$5)</x:f>
        <x:v>0</x:v>
      </x:c>
      <x:c r="AQ114" s="17" t="n">
        <x:f>MIN(MAX(0,AN114+AO114-AP114),MAX(0,$I114-SUM(M114,S114,Y114,AE114,AK114)))</x:f>
        <x:v>0</x:v>
      </x:c>
      <x:c r="AR114" s="17" t="n">
        <x:f>SUM(AP114,AQ114)</x:f>
        <x:v>0</x:v>
      </x:c>
      <x:c r="AS114" s="17" t="n">
        <x:f>MAX(0,AN114+AO114-AR114)</x:f>
        <x:v>0</x:v>
      </x:c>
    </x:row>
    <x:row r="115" ht="24" customHeight="1">
      <x:c r="A115" s="2" t="n">
        <x:f>106</x:f>
        <x:v>106</x:v>
      </x:c>
      <x:c r="B115" s="17" t="n">
        <x:f>'Monthly budget'!C113</x:f>
        <x:v>115</x:v>
      </x:c>
      <x:c r="C115" s="17" t="n">
        <x:f>'Monthly budget'!D113</x:f>
        <x:v>300</x:v>
      </x:c>
      <x:c r="D115" s="17" t="n">
        <x:f>SUM(J115,P115,V115,AB115,AH115,AN115)</x:f>
        <x:v>0</x:v>
      </x:c>
      <x:c r="E115" s="17" t="n">
        <x:f>SUM(K115,Q115,W115,AC115,AI115,AO115)</x:f>
        <x:v>0</x:v>
      </x:c>
      <x:c r="F115" s="17" t="n">
        <x:f>SUM(N115,T115,Z115,AF115,AL115,AR115)</x:f>
        <x:v>0</x:v>
      </x:c>
      <x:c r="G115" s="17" t="n">
        <x:f>SUM(O115,U115,AA115,AG115,AM115,AS115)</x:f>
        <x:v>0</x:v>
      </x:c>
      <x:c r="H115" s="17" t="n">
        <x:f>SUM($E$10:E115)</x:f>
        <x:v>1655.9545496698943</x:v>
      </x:c>
      <x:c r="I115" s="17" t="n">
        <x:f>MAX(0,C115-SUM(L115,R115,X115,AD115,AJ115,AP115))</x:f>
        <x:v>300</x:v>
      </x:c>
      <x:c r="J115" s="17" t="n">
        <x:f>O114</x:f>
        <x:v>0</x:v>
      </x:c>
      <x:c r="K115" s="17" t="n">
        <x:f>J115*K$5/12</x:f>
        <x:v>0</x:v>
      </x:c>
      <x:c r="L115" s="17" t="n">
        <x:f>MIN(J115+K115,L$5)</x:f>
        <x:v>0</x:v>
      </x:c>
      <x:c r="M115" s="17" t="n">
        <x:f>MIN(MAX(0,J115+K115-L115),MAX(0,$I115-0))</x:f>
        <x:v>0</x:v>
      </x:c>
      <x:c r="N115" s="17" t="n">
        <x:f>SUM(L115,M115)</x:f>
        <x:v>0</x:v>
      </x:c>
      <x:c r="O115" s="17" t="n">
        <x:f>MAX(0,J115+K115-N115)</x:f>
        <x:v>0</x:v>
      </x:c>
      <x:c r="P115" s="17" t="n">
        <x:f>U114</x:f>
        <x:v>0</x:v>
      </x:c>
      <x:c r="Q115" s="17" t="n">
        <x:f>P115*Q$5/12</x:f>
        <x:v>0</x:v>
      </x:c>
      <x:c r="R115" s="17" t="n">
        <x:f>MIN(P115+Q115,R$5)</x:f>
        <x:v>0</x:v>
      </x:c>
      <x:c r="S115" s="17" t="n">
        <x:f>MIN(MAX(0,P115+Q115-R115),MAX(0,$I115-SUM(M115)))</x:f>
        <x:v>0</x:v>
      </x:c>
      <x:c r="T115" s="17" t="n">
        <x:f>SUM(R115,S115)</x:f>
        <x:v>0</x:v>
      </x:c>
      <x:c r="U115" s="17" t="n">
        <x:f>MAX(0,P115+Q115-T115)</x:f>
        <x:v>0</x:v>
      </x:c>
      <x:c r="V115" s="17" t="n">
        <x:f>AA114</x:f>
        <x:v>0</x:v>
      </x:c>
      <x:c r="W115" s="17" t="n">
        <x:f>V115*W$5/12</x:f>
        <x:v>0</x:v>
      </x:c>
      <x:c r="X115" s="17" t="n">
        <x:f>MIN(V115+W115,X$5)</x:f>
        <x:v>0</x:v>
      </x:c>
      <x:c r="Y115" s="17" t="n">
        <x:f>MIN(MAX(0,V115+W115-X115),MAX(0,$I115-SUM(M115,S115)))</x:f>
        <x:v>0</x:v>
      </x:c>
      <x:c r="Z115" s="17" t="n">
        <x:f>SUM(X115,Y115)</x:f>
        <x:v>0</x:v>
      </x:c>
      <x:c r="AA115" s="17" t="n">
        <x:f>MAX(0,V115+W115-Z115)</x:f>
        <x:v>0</x:v>
      </x:c>
      <x:c r="AB115" s="17" t="n">
        <x:f>AG114</x:f>
        <x:v>0</x:v>
      </x:c>
      <x:c r="AC115" s="17" t="n">
        <x:f>AB115*AC$5/12</x:f>
        <x:v>0</x:v>
      </x:c>
      <x:c r="AD115" s="17" t="n">
        <x:f>MIN(AB115+AC115,AD$5)</x:f>
        <x:v>0</x:v>
      </x:c>
      <x:c r="AE115" s="17" t="n">
        <x:f>MIN(MAX(0,AB115+AC115-AD115),MAX(0,$I115-SUM(M115,S115,Y115)))</x:f>
        <x:v>0</x:v>
      </x:c>
      <x:c r="AF115" s="17" t="n">
        <x:f>SUM(AD115,AE115)</x:f>
        <x:v>0</x:v>
      </x:c>
      <x:c r="AG115" s="17" t="n">
        <x:f>MAX(0,AB115+AC115-AF115)</x:f>
        <x:v>0</x:v>
      </x:c>
      <x:c r="AH115" s="17" t="n">
        <x:f>AM114</x:f>
        <x:v>0</x:v>
      </x:c>
      <x:c r="AI115" s="17" t="n">
        <x:f>AH115*AI$5/12</x:f>
        <x:v>0</x:v>
      </x:c>
      <x:c r="AJ115" s="17" t="n">
        <x:f>MIN(AH115+AI115,AJ$5)</x:f>
        <x:v>0</x:v>
      </x:c>
      <x:c r="AK115" s="17" t="n">
        <x:f>MIN(MAX(0,AH115+AI115-AJ115),MAX(0,$I115-SUM(M115,S115,Y115,AE115)))</x:f>
        <x:v>0</x:v>
      </x:c>
      <x:c r="AL115" s="17" t="n">
        <x:f>SUM(AJ115,AK115)</x:f>
        <x:v>0</x:v>
      </x:c>
      <x:c r="AM115" s="17" t="n">
        <x:f>MAX(0,AH115+AI115-AL115)</x:f>
        <x:v>0</x:v>
      </x:c>
      <x:c r="AN115" s="17" t="n">
        <x:f>AS114</x:f>
        <x:v>0</x:v>
      </x:c>
      <x:c r="AO115" s="17" t="n">
        <x:f>AN115*AO$5/12</x:f>
        <x:v>0</x:v>
      </x:c>
      <x:c r="AP115" s="17" t="n">
        <x:f>MIN(AN115+AO115,AP$5)</x:f>
        <x:v>0</x:v>
      </x:c>
      <x:c r="AQ115" s="17" t="n">
        <x:f>MIN(MAX(0,AN115+AO115-AP115),MAX(0,$I115-SUM(M115,S115,Y115,AE115,AK115)))</x:f>
        <x:v>0</x:v>
      </x:c>
      <x:c r="AR115" s="17" t="n">
        <x:f>SUM(AP115,AQ115)</x:f>
        <x:v>0</x:v>
      </x:c>
      <x:c r="AS115" s="17" t="n">
        <x:f>MAX(0,AN115+AO115-AR115)</x:f>
        <x:v>0</x:v>
      </x:c>
    </x:row>
    <x:row r="116" ht="24" customHeight="1">
      <x:c r="A116" s="2" t="n">
        <x:f>107</x:f>
        <x:v>107</x:v>
      </x:c>
      <x:c r="B116" s="17" t="n">
        <x:f>'Monthly budget'!C114</x:f>
        <x:v>115</x:v>
      </x:c>
      <x:c r="C116" s="17" t="n">
        <x:f>'Monthly budget'!D114</x:f>
        <x:v>300</x:v>
      </x:c>
      <x:c r="D116" s="17" t="n">
        <x:f>SUM(J116,P116,V116,AB116,AH116,AN116)</x:f>
        <x:v>0</x:v>
      </x:c>
      <x:c r="E116" s="17" t="n">
        <x:f>SUM(K116,Q116,W116,AC116,AI116,AO116)</x:f>
        <x:v>0</x:v>
      </x:c>
      <x:c r="F116" s="17" t="n">
        <x:f>SUM(N116,T116,Z116,AF116,AL116,AR116)</x:f>
        <x:v>0</x:v>
      </x:c>
      <x:c r="G116" s="17" t="n">
        <x:f>SUM(O116,U116,AA116,AG116,AM116,AS116)</x:f>
        <x:v>0</x:v>
      </x:c>
      <x:c r="H116" s="17" t="n">
        <x:f>SUM($E$10:E116)</x:f>
        <x:v>1655.9545496698943</x:v>
      </x:c>
      <x:c r="I116" s="17" t="n">
        <x:f>MAX(0,C116-SUM(L116,R116,X116,AD116,AJ116,AP116))</x:f>
        <x:v>300</x:v>
      </x:c>
      <x:c r="J116" s="17" t="n">
        <x:f>O115</x:f>
        <x:v>0</x:v>
      </x:c>
      <x:c r="K116" s="17" t="n">
        <x:f>J116*K$5/12</x:f>
        <x:v>0</x:v>
      </x:c>
      <x:c r="L116" s="17" t="n">
        <x:f>MIN(J116+K116,L$5)</x:f>
        <x:v>0</x:v>
      </x:c>
      <x:c r="M116" s="17" t="n">
        <x:f>MIN(MAX(0,J116+K116-L116),MAX(0,$I116-0))</x:f>
        <x:v>0</x:v>
      </x:c>
      <x:c r="N116" s="17" t="n">
        <x:f>SUM(L116,M116)</x:f>
        <x:v>0</x:v>
      </x:c>
      <x:c r="O116" s="17" t="n">
        <x:f>MAX(0,J116+K116-N116)</x:f>
        <x:v>0</x:v>
      </x:c>
      <x:c r="P116" s="17" t="n">
        <x:f>U115</x:f>
        <x:v>0</x:v>
      </x:c>
      <x:c r="Q116" s="17" t="n">
        <x:f>P116*Q$5/12</x:f>
        <x:v>0</x:v>
      </x:c>
      <x:c r="R116" s="17" t="n">
        <x:f>MIN(P116+Q116,R$5)</x:f>
        <x:v>0</x:v>
      </x:c>
      <x:c r="S116" s="17" t="n">
        <x:f>MIN(MAX(0,P116+Q116-R116),MAX(0,$I116-SUM(M116)))</x:f>
        <x:v>0</x:v>
      </x:c>
      <x:c r="T116" s="17" t="n">
        <x:f>SUM(R116,S116)</x:f>
        <x:v>0</x:v>
      </x:c>
      <x:c r="U116" s="17" t="n">
        <x:f>MAX(0,P116+Q116-T116)</x:f>
        <x:v>0</x:v>
      </x:c>
      <x:c r="V116" s="17" t="n">
        <x:f>AA115</x:f>
        <x:v>0</x:v>
      </x:c>
      <x:c r="W116" s="17" t="n">
        <x:f>V116*W$5/12</x:f>
        <x:v>0</x:v>
      </x:c>
      <x:c r="X116" s="17" t="n">
        <x:f>MIN(V116+W116,X$5)</x:f>
        <x:v>0</x:v>
      </x:c>
      <x:c r="Y116" s="17" t="n">
        <x:f>MIN(MAX(0,V116+W116-X116),MAX(0,$I116-SUM(M116,S116)))</x:f>
        <x:v>0</x:v>
      </x:c>
      <x:c r="Z116" s="17" t="n">
        <x:f>SUM(X116,Y116)</x:f>
        <x:v>0</x:v>
      </x:c>
      <x:c r="AA116" s="17" t="n">
        <x:f>MAX(0,V116+W116-Z116)</x:f>
        <x:v>0</x:v>
      </x:c>
      <x:c r="AB116" s="17" t="n">
        <x:f>AG115</x:f>
        <x:v>0</x:v>
      </x:c>
      <x:c r="AC116" s="17" t="n">
        <x:f>AB116*AC$5/12</x:f>
        <x:v>0</x:v>
      </x:c>
      <x:c r="AD116" s="17" t="n">
        <x:f>MIN(AB116+AC116,AD$5)</x:f>
        <x:v>0</x:v>
      </x:c>
      <x:c r="AE116" s="17" t="n">
        <x:f>MIN(MAX(0,AB116+AC116-AD116),MAX(0,$I116-SUM(M116,S116,Y116)))</x:f>
        <x:v>0</x:v>
      </x:c>
      <x:c r="AF116" s="17" t="n">
        <x:f>SUM(AD116,AE116)</x:f>
        <x:v>0</x:v>
      </x:c>
      <x:c r="AG116" s="17" t="n">
        <x:f>MAX(0,AB116+AC116-AF116)</x:f>
        <x:v>0</x:v>
      </x:c>
      <x:c r="AH116" s="17" t="n">
        <x:f>AM115</x:f>
        <x:v>0</x:v>
      </x:c>
      <x:c r="AI116" s="17" t="n">
        <x:f>AH116*AI$5/12</x:f>
        <x:v>0</x:v>
      </x:c>
      <x:c r="AJ116" s="17" t="n">
        <x:f>MIN(AH116+AI116,AJ$5)</x:f>
        <x:v>0</x:v>
      </x:c>
      <x:c r="AK116" s="17" t="n">
        <x:f>MIN(MAX(0,AH116+AI116-AJ116),MAX(0,$I116-SUM(M116,S116,Y116,AE116)))</x:f>
        <x:v>0</x:v>
      </x:c>
      <x:c r="AL116" s="17" t="n">
        <x:f>SUM(AJ116,AK116)</x:f>
        <x:v>0</x:v>
      </x:c>
      <x:c r="AM116" s="17" t="n">
        <x:f>MAX(0,AH116+AI116-AL116)</x:f>
        <x:v>0</x:v>
      </x:c>
      <x:c r="AN116" s="17" t="n">
        <x:f>AS115</x:f>
        <x:v>0</x:v>
      </x:c>
      <x:c r="AO116" s="17" t="n">
        <x:f>AN116*AO$5/12</x:f>
        <x:v>0</x:v>
      </x:c>
      <x:c r="AP116" s="17" t="n">
        <x:f>MIN(AN116+AO116,AP$5)</x:f>
        <x:v>0</x:v>
      </x:c>
      <x:c r="AQ116" s="17" t="n">
        <x:f>MIN(MAX(0,AN116+AO116-AP116),MAX(0,$I116-SUM(M116,S116,Y116,AE116,AK116)))</x:f>
        <x:v>0</x:v>
      </x:c>
      <x:c r="AR116" s="17" t="n">
        <x:f>SUM(AP116,AQ116)</x:f>
        <x:v>0</x:v>
      </x:c>
      <x:c r="AS116" s="17" t="n">
        <x:f>MAX(0,AN116+AO116-AR116)</x:f>
        <x:v>0</x:v>
      </x:c>
    </x:row>
    <x:row r="117" ht="24" customHeight="1">
      <x:c r="A117" s="2" t="n">
        <x:f>108</x:f>
        <x:v>108</x:v>
      </x:c>
      <x:c r="B117" s="17" t="n">
        <x:f>'Monthly budget'!C115</x:f>
        <x:v>115</x:v>
      </x:c>
      <x:c r="C117" s="17" t="n">
        <x:f>'Monthly budget'!D115</x:f>
        <x:v>300</x:v>
      </x:c>
      <x:c r="D117" s="17" t="n">
        <x:f>SUM(J117,P117,V117,AB117,AH117,AN117)</x:f>
        <x:v>0</x:v>
      </x:c>
      <x:c r="E117" s="17" t="n">
        <x:f>SUM(K117,Q117,W117,AC117,AI117,AO117)</x:f>
        <x:v>0</x:v>
      </x:c>
      <x:c r="F117" s="17" t="n">
        <x:f>SUM(N117,T117,Z117,AF117,AL117,AR117)</x:f>
        <x:v>0</x:v>
      </x:c>
      <x:c r="G117" s="17" t="n">
        <x:f>SUM(O117,U117,AA117,AG117,AM117,AS117)</x:f>
        <x:v>0</x:v>
      </x:c>
      <x:c r="H117" s="17" t="n">
        <x:f>SUM($E$10:E117)</x:f>
        <x:v>1655.9545496698943</x:v>
      </x:c>
      <x:c r="I117" s="17" t="n">
        <x:f>MAX(0,C117-SUM(L117,R117,X117,AD117,AJ117,AP117))</x:f>
        <x:v>300</x:v>
      </x:c>
      <x:c r="J117" s="17" t="n">
        <x:f>O116</x:f>
        <x:v>0</x:v>
      </x:c>
      <x:c r="K117" s="17" t="n">
        <x:f>J117*K$5/12</x:f>
        <x:v>0</x:v>
      </x:c>
      <x:c r="L117" s="17" t="n">
        <x:f>MIN(J117+K117,L$5)</x:f>
        <x:v>0</x:v>
      </x:c>
      <x:c r="M117" s="17" t="n">
        <x:f>MIN(MAX(0,J117+K117-L117),MAX(0,$I117-0))</x:f>
        <x:v>0</x:v>
      </x:c>
      <x:c r="N117" s="17" t="n">
        <x:f>SUM(L117,M117)</x:f>
        <x:v>0</x:v>
      </x:c>
      <x:c r="O117" s="17" t="n">
        <x:f>MAX(0,J117+K117-N117)</x:f>
        <x:v>0</x:v>
      </x:c>
      <x:c r="P117" s="17" t="n">
        <x:f>U116</x:f>
        <x:v>0</x:v>
      </x:c>
      <x:c r="Q117" s="17" t="n">
        <x:f>P117*Q$5/12</x:f>
        <x:v>0</x:v>
      </x:c>
      <x:c r="R117" s="17" t="n">
        <x:f>MIN(P117+Q117,R$5)</x:f>
        <x:v>0</x:v>
      </x:c>
      <x:c r="S117" s="17" t="n">
        <x:f>MIN(MAX(0,P117+Q117-R117),MAX(0,$I117-SUM(M117)))</x:f>
        <x:v>0</x:v>
      </x:c>
      <x:c r="T117" s="17" t="n">
        <x:f>SUM(R117,S117)</x:f>
        <x:v>0</x:v>
      </x:c>
      <x:c r="U117" s="17" t="n">
        <x:f>MAX(0,P117+Q117-T117)</x:f>
        <x:v>0</x:v>
      </x:c>
      <x:c r="V117" s="17" t="n">
        <x:f>AA116</x:f>
        <x:v>0</x:v>
      </x:c>
      <x:c r="W117" s="17" t="n">
        <x:f>V117*W$5/12</x:f>
        <x:v>0</x:v>
      </x:c>
      <x:c r="X117" s="17" t="n">
        <x:f>MIN(V117+W117,X$5)</x:f>
        <x:v>0</x:v>
      </x:c>
      <x:c r="Y117" s="17" t="n">
        <x:f>MIN(MAX(0,V117+W117-X117),MAX(0,$I117-SUM(M117,S117)))</x:f>
        <x:v>0</x:v>
      </x:c>
      <x:c r="Z117" s="17" t="n">
        <x:f>SUM(X117,Y117)</x:f>
        <x:v>0</x:v>
      </x:c>
      <x:c r="AA117" s="17" t="n">
        <x:f>MAX(0,V117+W117-Z117)</x:f>
        <x:v>0</x:v>
      </x:c>
      <x:c r="AB117" s="17" t="n">
        <x:f>AG116</x:f>
        <x:v>0</x:v>
      </x:c>
      <x:c r="AC117" s="17" t="n">
        <x:f>AB117*AC$5/12</x:f>
        <x:v>0</x:v>
      </x:c>
      <x:c r="AD117" s="17" t="n">
        <x:f>MIN(AB117+AC117,AD$5)</x:f>
        <x:v>0</x:v>
      </x:c>
      <x:c r="AE117" s="17" t="n">
        <x:f>MIN(MAX(0,AB117+AC117-AD117),MAX(0,$I117-SUM(M117,S117,Y117)))</x:f>
        <x:v>0</x:v>
      </x:c>
      <x:c r="AF117" s="17" t="n">
        <x:f>SUM(AD117,AE117)</x:f>
        <x:v>0</x:v>
      </x:c>
      <x:c r="AG117" s="17" t="n">
        <x:f>MAX(0,AB117+AC117-AF117)</x:f>
        <x:v>0</x:v>
      </x:c>
      <x:c r="AH117" s="17" t="n">
        <x:f>AM116</x:f>
        <x:v>0</x:v>
      </x:c>
      <x:c r="AI117" s="17" t="n">
        <x:f>AH117*AI$5/12</x:f>
        <x:v>0</x:v>
      </x:c>
      <x:c r="AJ117" s="17" t="n">
        <x:f>MIN(AH117+AI117,AJ$5)</x:f>
        <x:v>0</x:v>
      </x:c>
      <x:c r="AK117" s="17" t="n">
        <x:f>MIN(MAX(0,AH117+AI117-AJ117),MAX(0,$I117-SUM(M117,S117,Y117,AE117)))</x:f>
        <x:v>0</x:v>
      </x:c>
      <x:c r="AL117" s="17" t="n">
        <x:f>SUM(AJ117,AK117)</x:f>
        <x:v>0</x:v>
      </x:c>
      <x:c r="AM117" s="17" t="n">
        <x:f>MAX(0,AH117+AI117-AL117)</x:f>
        <x:v>0</x:v>
      </x:c>
      <x:c r="AN117" s="17" t="n">
        <x:f>AS116</x:f>
        <x:v>0</x:v>
      </x:c>
      <x:c r="AO117" s="17" t="n">
        <x:f>AN117*AO$5/12</x:f>
        <x:v>0</x:v>
      </x:c>
      <x:c r="AP117" s="17" t="n">
        <x:f>MIN(AN117+AO117,AP$5)</x:f>
        <x:v>0</x:v>
      </x:c>
      <x:c r="AQ117" s="17" t="n">
        <x:f>MIN(MAX(0,AN117+AO117-AP117),MAX(0,$I117-SUM(M117,S117,Y117,AE117,AK117)))</x:f>
        <x:v>0</x:v>
      </x:c>
      <x:c r="AR117" s="17" t="n">
        <x:f>SUM(AP117,AQ117)</x:f>
        <x:v>0</x:v>
      </x:c>
      <x:c r="AS117" s="17" t="n">
        <x:f>MAX(0,AN117+AO117-AR117)</x:f>
        <x:v>0</x:v>
      </x:c>
    </x:row>
    <x:row r="118" ht="24" customHeight="1">
      <x:c r="A118" s="2" t="n">
        <x:f>109</x:f>
        <x:v>109</x:v>
      </x:c>
      <x:c r="B118" s="17" t="n">
        <x:f>'Monthly budget'!C116</x:f>
        <x:v>115</x:v>
      </x:c>
      <x:c r="C118" s="17" t="n">
        <x:f>'Monthly budget'!D116</x:f>
        <x:v>300</x:v>
      </x:c>
      <x:c r="D118" s="17" t="n">
        <x:f>SUM(J118,P118,V118,AB118,AH118,AN118)</x:f>
        <x:v>0</x:v>
      </x:c>
      <x:c r="E118" s="17" t="n">
        <x:f>SUM(K118,Q118,W118,AC118,AI118,AO118)</x:f>
        <x:v>0</x:v>
      </x:c>
      <x:c r="F118" s="17" t="n">
        <x:f>SUM(N118,T118,Z118,AF118,AL118,AR118)</x:f>
        <x:v>0</x:v>
      </x:c>
      <x:c r="G118" s="17" t="n">
        <x:f>SUM(O118,U118,AA118,AG118,AM118,AS118)</x:f>
        <x:v>0</x:v>
      </x:c>
      <x:c r="H118" s="17" t="n">
        <x:f>SUM($E$10:E118)</x:f>
        <x:v>1655.9545496698943</x:v>
      </x:c>
      <x:c r="I118" s="17" t="n">
        <x:f>MAX(0,C118-SUM(L118,R118,X118,AD118,AJ118,AP118))</x:f>
        <x:v>300</x:v>
      </x:c>
      <x:c r="J118" s="17" t="n">
        <x:f>O117</x:f>
        <x:v>0</x:v>
      </x:c>
      <x:c r="K118" s="17" t="n">
        <x:f>J118*K$5/12</x:f>
        <x:v>0</x:v>
      </x:c>
      <x:c r="L118" s="17" t="n">
        <x:f>MIN(J118+K118,L$5)</x:f>
        <x:v>0</x:v>
      </x:c>
      <x:c r="M118" s="17" t="n">
        <x:f>MIN(MAX(0,J118+K118-L118),MAX(0,$I118-0))</x:f>
        <x:v>0</x:v>
      </x:c>
      <x:c r="N118" s="17" t="n">
        <x:f>SUM(L118,M118)</x:f>
        <x:v>0</x:v>
      </x:c>
      <x:c r="O118" s="17" t="n">
        <x:f>MAX(0,J118+K118-N118)</x:f>
        <x:v>0</x:v>
      </x:c>
      <x:c r="P118" s="17" t="n">
        <x:f>U117</x:f>
        <x:v>0</x:v>
      </x:c>
      <x:c r="Q118" s="17" t="n">
        <x:f>P118*Q$5/12</x:f>
        <x:v>0</x:v>
      </x:c>
      <x:c r="R118" s="17" t="n">
        <x:f>MIN(P118+Q118,R$5)</x:f>
        <x:v>0</x:v>
      </x:c>
      <x:c r="S118" s="17" t="n">
        <x:f>MIN(MAX(0,P118+Q118-R118),MAX(0,$I118-SUM(M118)))</x:f>
        <x:v>0</x:v>
      </x:c>
      <x:c r="T118" s="17" t="n">
        <x:f>SUM(R118,S118)</x:f>
        <x:v>0</x:v>
      </x:c>
      <x:c r="U118" s="17" t="n">
        <x:f>MAX(0,P118+Q118-T118)</x:f>
        <x:v>0</x:v>
      </x:c>
      <x:c r="V118" s="17" t="n">
        <x:f>AA117</x:f>
        <x:v>0</x:v>
      </x:c>
      <x:c r="W118" s="17" t="n">
        <x:f>V118*W$5/12</x:f>
        <x:v>0</x:v>
      </x:c>
      <x:c r="X118" s="17" t="n">
        <x:f>MIN(V118+W118,X$5)</x:f>
        <x:v>0</x:v>
      </x:c>
      <x:c r="Y118" s="17" t="n">
        <x:f>MIN(MAX(0,V118+W118-X118),MAX(0,$I118-SUM(M118,S118)))</x:f>
        <x:v>0</x:v>
      </x:c>
      <x:c r="Z118" s="17" t="n">
        <x:f>SUM(X118,Y118)</x:f>
        <x:v>0</x:v>
      </x:c>
      <x:c r="AA118" s="17" t="n">
        <x:f>MAX(0,V118+W118-Z118)</x:f>
        <x:v>0</x:v>
      </x:c>
      <x:c r="AB118" s="17" t="n">
        <x:f>AG117</x:f>
        <x:v>0</x:v>
      </x:c>
      <x:c r="AC118" s="17" t="n">
        <x:f>AB118*AC$5/12</x:f>
        <x:v>0</x:v>
      </x:c>
      <x:c r="AD118" s="17" t="n">
        <x:f>MIN(AB118+AC118,AD$5)</x:f>
        <x:v>0</x:v>
      </x:c>
      <x:c r="AE118" s="17" t="n">
        <x:f>MIN(MAX(0,AB118+AC118-AD118),MAX(0,$I118-SUM(M118,S118,Y118)))</x:f>
        <x:v>0</x:v>
      </x:c>
      <x:c r="AF118" s="17" t="n">
        <x:f>SUM(AD118,AE118)</x:f>
        <x:v>0</x:v>
      </x:c>
      <x:c r="AG118" s="17" t="n">
        <x:f>MAX(0,AB118+AC118-AF118)</x:f>
        <x:v>0</x:v>
      </x:c>
      <x:c r="AH118" s="17" t="n">
        <x:f>AM117</x:f>
        <x:v>0</x:v>
      </x:c>
      <x:c r="AI118" s="17" t="n">
        <x:f>AH118*AI$5/12</x:f>
        <x:v>0</x:v>
      </x:c>
      <x:c r="AJ118" s="17" t="n">
        <x:f>MIN(AH118+AI118,AJ$5)</x:f>
        <x:v>0</x:v>
      </x:c>
      <x:c r="AK118" s="17" t="n">
        <x:f>MIN(MAX(0,AH118+AI118-AJ118),MAX(0,$I118-SUM(M118,S118,Y118,AE118)))</x:f>
        <x:v>0</x:v>
      </x:c>
      <x:c r="AL118" s="17" t="n">
        <x:f>SUM(AJ118,AK118)</x:f>
        <x:v>0</x:v>
      </x:c>
      <x:c r="AM118" s="17" t="n">
        <x:f>MAX(0,AH118+AI118-AL118)</x:f>
        <x:v>0</x:v>
      </x:c>
      <x:c r="AN118" s="17" t="n">
        <x:f>AS117</x:f>
        <x:v>0</x:v>
      </x:c>
      <x:c r="AO118" s="17" t="n">
        <x:f>AN118*AO$5/12</x:f>
        <x:v>0</x:v>
      </x:c>
      <x:c r="AP118" s="17" t="n">
        <x:f>MIN(AN118+AO118,AP$5)</x:f>
        <x:v>0</x:v>
      </x:c>
      <x:c r="AQ118" s="17" t="n">
        <x:f>MIN(MAX(0,AN118+AO118-AP118),MAX(0,$I118-SUM(M118,S118,Y118,AE118,AK118)))</x:f>
        <x:v>0</x:v>
      </x:c>
      <x:c r="AR118" s="17" t="n">
        <x:f>SUM(AP118,AQ118)</x:f>
        <x:v>0</x:v>
      </x:c>
      <x:c r="AS118" s="17" t="n">
        <x:f>MAX(0,AN118+AO118-AR118)</x:f>
        <x:v>0</x:v>
      </x:c>
    </x:row>
    <x:row r="119" ht="24" customHeight="1">
      <x:c r="A119" s="2" t="n">
        <x:f>110</x:f>
        <x:v>110</x:v>
      </x:c>
      <x:c r="B119" s="17" t="n">
        <x:f>'Monthly budget'!C117</x:f>
        <x:v>115</x:v>
      </x:c>
      <x:c r="C119" s="17" t="n">
        <x:f>'Monthly budget'!D117</x:f>
        <x:v>300</x:v>
      </x:c>
      <x:c r="D119" s="17" t="n">
        <x:f>SUM(J119,P119,V119,AB119,AH119,AN119)</x:f>
        <x:v>0</x:v>
      </x:c>
      <x:c r="E119" s="17" t="n">
        <x:f>SUM(K119,Q119,W119,AC119,AI119,AO119)</x:f>
        <x:v>0</x:v>
      </x:c>
      <x:c r="F119" s="17" t="n">
        <x:f>SUM(N119,T119,Z119,AF119,AL119,AR119)</x:f>
        <x:v>0</x:v>
      </x:c>
      <x:c r="G119" s="17" t="n">
        <x:f>SUM(O119,U119,AA119,AG119,AM119,AS119)</x:f>
        <x:v>0</x:v>
      </x:c>
      <x:c r="H119" s="17" t="n">
        <x:f>SUM($E$10:E119)</x:f>
        <x:v>1655.9545496698943</x:v>
      </x:c>
      <x:c r="I119" s="17" t="n">
        <x:f>MAX(0,C119-SUM(L119,R119,X119,AD119,AJ119,AP119))</x:f>
        <x:v>300</x:v>
      </x:c>
      <x:c r="J119" s="17" t="n">
        <x:f>O118</x:f>
        <x:v>0</x:v>
      </x:c>
      <x:c r="K119" s="17" t="n">
        <x:f>J119*K$5/12</x:f>
        <x:v>0</x:v>
      </x:c>
      <x:c r="L119" s="17" t="n">
        <x:f>MIN(J119+K119,L$5)</x:f>
        <x:v>0</x:v>
      </x:c>
      <x:c r="M119" s="17" t="n">
        <x:f>MIN(MAX(0,J119+K119-L119),MAX(0,$I119-0))</x:f>
        <x:v>0</x:v>
      </x:c>
      <x:c r="N119" s="17" t="n">
        <x:f>SUM(L119,M119)</x:f>
        <x:v>0</x:v>
      </x:c>
      <x:c r="O119" s="17" t="n">
        <x:f>MAX(0,J119+K119-N119)</x:f>
        <x:v>0</x:v>
      </x:c>
      <x:c r="P119" s="17" t="n">
        <x:f>U118</x:f>
        <x:v>0</x:v>
      </x:c>
      <x:c r="Q119" s="17" t="n">
        <x:f>P119*Q$5/12</x:f>
        <x:v>0</x:v>
      </x:c>
      <x:c r="R119" s="17" t="n">
        <x:f>MIN(P119+Q119,R$5)</x:f>
        <x:v>0</x:v>
      </x:c>
      <x:c r="S119" s="17" t="n">
        <x:f>MIN(MAX(0,P119+Q119-R119),MAX(0,$I119-SUM(M119)))</x:f>
        <x:v>0</x:v>
      </x:c>
      <x:c r="T119" s="17" t="n">
        <x:f>SUM(R119,S119)</x:f>
        <x:v>0</x:v>
      </x:c>
      <x:c r="U119" s="17" t="n">
        <x:f>MAX(0,P119+Q119-T119)</x:f>
        <x:v>0</x:v>
      </x:c>
      <x:c r="V119" s="17" t="n">
        <x:f>AA118</x:f>
        <x:v>0</x:v>
      </x:c>
      <x:c r="W119" s="17" t="n">
        <x:f>V119*W$5/12</x:f>
        <x:v>0</x:v>
      </x:c>
      <x:c r="X119" s="17" t="n">
        <x:f>MIN(V119+W119,X$5)</x:f>
        <x:v>0</x:v>
      </x:c>
      <x:c r="Y119" s="17" t="n">
        <x:f>MIN(MAX(0,V119+W119-X119),MAX(0,$I119-SUM(M119,S119)))</x:f>
        <x:v>0</x:v>
      </x:c>
      <x:c r="Z119" s="17" t="n">
        <x:f>SUM(X119,Y119)</x:f>
        <x:v>0</x:v>
      </x:c>
      <x:c r="AA119" s="17" t="n">
        <x:f>MAX(0,V119+W119-Z119)</x:f>
        <x:v>0</x:v>
      </x:c>
      <x:c r="AB119" s="17" t="n">
        <x:f>AG118</x:f>
        <x:v>0</x:v>
      </x:c>
      <x:c r="AC119" s="17" t="n">
        <x:f>AB119*AC$5/12</x:f>
        <x:v>0</x:v>
      </x:c>
      <x:c r="AD119" s="17" t="n">
        <x:f>MIN(AB119+AC119,AD$5)</x:f>
        <x:v>0</x:v>
      </x:c>
      <x:c r="AE119" s="17" t="n">
        <x:f>MIN(MAX(0,AB119+AC119-AD119),MAX(0,$I119-SUM(M119,S119,Y119)))</x:f>
        <x:v>0</x:v>
      </x:c>
      <x:c r="AF119" s="17" t="n">
        <x:f>SUM(AD119,AE119)</x:f>
        <x:v>0</x:v>
      </x:c>
      <x:c r="AG119" s="17" t="n">
        <x:f>MAX(0,AB119+AC119-AF119)</x:f>
        <x:v>0</x:v>
      </x:c>
      <x:c r="AH119" s="17" t="n">
        <x:f>AM118</x:f>
        <x:v>0</x:v>
      </x:c>
      <x:c r="AI119" s="17" t="n">
        <x:f>AH119*AI$5/12</x:f>
        <x:v>0</x:v>
      </x:c>
      <x:c r="AJ119" s="17" t="n">
        <x:f>MIN(AH119+AI119,AJ$5)</x:f>
        <x:v>0</x:v>
      </x:c>
      <x:c r="AK119" s="17" t="n">
        <x:f>MIN(MAX(0,AH119+AI119-AJ119),MAX(0,$I119-SUM(M119,S119,Y119,AE119)))</x:f>
        <x:v>0</x:v>
      </x:c>
      <x:c r="AL119" s="17" t="n">
        <x:f>SUM(AJ119,AK119)</x:f>
        <x:v>0</x:v>
      </x:c>
      <x:c r="AM119" s="17" t="n">
        <x:f>MAX(0,AH119+AI119-AL119)</x:f>
        <x:v>0</x:v>
      </x:c>
      <x:c r="AN119" s="17" t="n">
        <x:f>AS118</x:f>
        <x:v>0</x:v>
      </x:c>
      <x:c r="AO119" s="17" t="n">
        <x:f>AN119*AO$5/12</x:f>
        <x:v>0</x:v>
      </x:c>
      <x:c r="AP119" s="17" t="n">
        <x:f>MIN(AN119+AO119,AP$5)</x:f>
        <x:v>0</x:v>
      </x:c>
      <x:c r="AQ119" s="17" t="n">
        <x:f>MIN(MAX(0,AN119+AO119-AP119),MAX(0,$I119-SUM(M119,S119,Y119,AE119,AK119)))</x:f>
        <x:v>0</x:v>
      </x:c>
      <x:c r="AR119" s="17" t="n">
        <x:f>SUM(AP119,AQ119)</x:f>
        <x:v>0</x:v>
      </x:c>
      <x:c r="AS119" s="17" t="n">
        <x:f>MAX(0,AN119+AO119-AR119)</x:f>
        <x:v>0</x:v>
      </x:c>
    </x:row>
    <x:row r="120" ht="24" customHeight="1">
      <x:c r="A120" s="2" t="n">
        <x:f>111</x:f>
        <x:v>111</x:v>
      </x:c>
      <x:c r="B120" s="17" t="n">
        <x:f>'Monthly budget'!C118</x:f>
        <x:v>115</x:v>
      </x:c>
      <x:c r="C120" s="17" t="n">
        <x:f>'Monthly budget'!D118</x:f>
        <x:v>300</x:v>
      </x:c>
      <x:c r="D120" s="17" t="n">
        <x:f>SUM(J120,P120,V120,AB120,AH120,AN120)</x:f>
        <x:v>0</x:v>
      </x:c>
      <x:c r="E120" s="17" t="n">
        <x:f>SUM(K120,Q120,W120,AC120,AI120,AO120)</x:f>
        <x:v>0</x:v>
      </x:c>
      <x:c r="F120" s="17" t="n">
        <x:f>SUM(N120,T120,Z120,AF120,AL120,AR120)</x:f>
        <x:v>0</x:v>
      </x:c>
      <x:c r="G120" s="17" t="n">
        <x:f>SUM(O120,U120,AA120,AG120,AM120,AS120)</x:f>
        <x:v>0</x:v>
      </x:c>
      <x:c r="H120" s="17" t="n">
        <x:f>SUM($E$10:E120)</x:f>
        <x:v>1655.9545496698943</x:v>
      </x:c>
      <x:c r="I120" s="17" t="n">
        <x:f>MAX(0,C120-SUM(L120,R120,X120,AD120,AJ120,AP120))</x:f>
        <x:v>300</x:v>
      </x:c>
      <x:c r="J120" s="17" t="n">
        <x:f>O119</x:f>
        <x:v>0</x:v>
      </x:c>
      <x:c r="K120" s="17" t="n">
        <x:f>J120*K$5/12</x:f>
        <x:v>0</x:v>
      </x:c>
      <x:c r="L120" s="17" t="n">
        <x:f>MIN(J120+K120,L$5)</x:f>
        <x:v>0</x:v>
      </x:c>
      <x:c r="M120" s="17" t="n">
        <x:f>MIN(MAX(0,J120+K120-L120),MAX(0,$I120-0))</x:f>
        <x:v>0</x:v>
      </x:c>
      <x:c r="N120" s="17" t="n">
        <x:f>SUM(L120,M120)</x:f>
        <x:v>0</x:v>
      </x:c>
      <x:c r="O120" s="17" t="n">
        <x:f>MAX(0,J120+K120-N120)</x:f>
        <x:v>0</x:v>
      </x:c>
      <x:c r="P120" s="17" t="n">
        <x:f>U119</x:f>
        <x:v>0</x:v>
      </x:c>
      <x:c r="Q120" s="17" t="n">
        <x:f>P120*Q$5/12</x:f>
        <x:v>0</x:v>
      </x:c>
      <x:c r="R120" s="17" t="n">
        <x:f>MIN(P120+Q120,R$5)</x:f>
        <x:v>0</x:v>
      </x:c>
      <x:c r="S120" s="17" t="n">
        <x:f>MIN(MAX(0,P120+Q120-R120),MAX(0,$I120-SUM(M120)))</x:f>
        <x:v>0</x:v>
      </x:c>
      <x:c r="T120" s="17" t="n">
        <x:f>SUM(R120,S120)</x:f>
        <x:v>0</x:v>
      </x:c>
      <x:c r="U120" s="17" t="n">
        <x:f>MAX(0,P120+Q120-T120)</x:f>
        <x:v>0</x:v>
      </x:c>
      <x:c r="V120" s="17" t="n">
        <x:f>AA119</x:f>
        <x:v>0</x:v>
      </x:c>
      <x:c r="W120" s="17" t="n">
        <x:f>V120*W$5/12</x:f>
        <x:v>0</x:v>
      </x:c>
      <x:c r="X120" s="17" t="n">
        <x:f>MIN(V120+W120,X$5)</x:f>
        <x:v>0</x:v>
      </x:c>
      <x:c r="Y120" s="17" t="n">
        <x:f>MIN(MAX(0,V120+W120-X120),MAX(0,$I120-SUM(M120,S120)))</x:f>
        <x:v>0</x:v>
      </x:c>
      <x:c r="Z120" s="17" t="n">
        <x:f>SUM(X120,Y120)</x:f>
        <x:v>0</x:v>
      </x:c>
      <x:c r="AA120" s="17" t="n">
        <x:f>MAX(0,V120+W120-Z120)</x:f>
        <x:v>0</x:v>
      </x:c>
      <x:c r="AB120" s="17" t="n">
        <x:f>AG119</x:f>
        <x:v>0</x:v>
      </x:c>
      <x:c r="AC120" s="17" t="n">
        <x:f>AB120*AC$5/12</x:f>
        <x:v>0</x:v>
      </x:c>
      <x:c r="AD120" s="17" t="n">
        <x:f>MIN(AB120+AC120,AD$5)</x:f>
        <x:v>0</x:v>
      </x:c>
      <x:c r="AE120" s="17" t="n">
        <x:f>MIN(MAX(0,AB120+AC120-AD120),MAX(0,$I120-SUM(M120,S120,Y120)))</x:f>
        <x:v>0</x:v>
      </x:c>
      <x:c r="AF120" s="17" t="n">
        <x:f>SUM(AD120,AE120)</x:f>
        <x:v>0</x:v>
      </x:c>
      <x:c r="AG120" s="17" t="n">
        <x:f>MAX(0,AB120+AC120-AF120)</x:f>
        <x:v>0</x:v>
      </x:c>
      <x:c r="AH120" s="17" t="n">
        <x:f>AM119</x:f>
        <x:v>0</x:v>
      </x:c>
      <x:c r="AI120" s="17" t="n">
        <x:f>AH120*AI$5/12</x:f>
        <x:v>0</x:v>
      </x:c>
      <x:c r="AJ120" s="17" t="n">
        <x:f>MIN(AH120+AI120,AJ$5)</x:f>
        <x:v>0</x:v>
      </x:c>
      <x:c r="AK120" s="17" t="n">
        <x:f>MIN(MAX(0,AH120+AI120-AJ120),MAX(0,$I120-SUM(M120,S120,Y120,AE120)))</x:f>
        <x:v>0</x:v>
      </x:c>
      <x:c r="AL120" s="17" t="n">
        <x:f>SUM(AJ120,AK120)</x:f>
        <x:v>0</x:v>
      </x:c>
      <x:c r="AM120" s="17" t="n">
        <x:f>MAX(0,AH120+AI120-AL120)</x:f>
        <x:v>0</x:v>
      </x:c>
      <x:c r="AN120" s="17" t="n">
        <x:f>AS119</x:f>
        <x:v>0</x:v>
      </x:c>
      <x:c r="AO120" s="17" t="n">
        <x:f>AN120*AO$5/12</x:f>
        <x:v>0</x:v>
      </x:c>
      <x:c r="AP120" s="17" t="n">
        <x:f>MIN(AN120+AO120,AP$5)</x:f>
        <x:v>0</x:v>
      </x:c>
      <x:c r="AQ120" s="17" t="n">
        <x:f>MIN(MAX(0,AN120+AO120-AP120),MAX(0,$I120-SUM(M120,S120,Y120,AE120,AK120)))</x:f>
        <x:v>0</x:v>
      </x:c>
      <x:c r="AR120" s="17" t="n">
        <x:f>SUM(AP120,AQ120)</x:f>
        <x:v>0</x:v>
      </x:c>
      <x:c r="AS120" s="17" t="n">
        <x:f>MAX(0,AN120+AO120-AR120)</x:f>
        <x:v>0</x:v>
      </x:c>
    </x:row>
    <x:row r="121" ht="24" customHeight="1">
      <x:c r="A121" s="2" t="n">
        <x:f>112</x:f>
        <x:v>112</x:v>
      </x:c>
      <x:c r="B121" s="17" t="n">
        <x:f>'Monthly budget'!C119</x:f>
        <x:v>115</x:v>
      </x:c>
      <x:c r="C121" s="17" t="n">
        <x:f>'Monthly budget'!D119</x:f>
        <x:v>300</x:v>
      </x:c>
      <x:c r="D121" s="17" t="n">
        <x:f>SUM(J121,P121,V121,AB121,AH121,AN121)</x:f>
        <x:v>0</x:v>
      </x:c>
      <x:c r="E121" s="17" t="n">
        <x:f>SUM(K121,Q121,W121,AC121,AI121,AO121)</x:f>
        <x:v>0</x:v>
      </x:c>
      <x:c r="F121" s="17" t="n">
        <x:f>SUM(N121,T121,Z121,AF121,AL121,AR121)</x:f>
        <x:v>0</x:v>
      </x:c>
      <x:c r="G121" s="17" t="n">
        <x:f>SUM(O121,U121,AA121,AG121,AM121,AS121)</x:f>
        <x:v>0</x:v>
      </x:c>
      <x:c r="H121" s="17" t="n">
        <x:f>SUM($E$10:E121)</x:f>
        <x:v>1655.9545496698943</x:v>
      </x:c>
      <x:c r="I121" s="17" t="n">
        <x:f>MAX(0,C121-SUM(L121,R121,X121,AD121,AJ121,AP121))</x:f>
        <x:v>300</x:v>
      </x:c>
      <x:c r="J121" s="17" t="n">
        <x:f>O120</x:f>
        <x:v>0</x:v>
      </x:c>
      <x:c r="K121" s="17" t="n">
        <x:f>J121*K$5/12</x:f>
        <x:v>0</x:v>
      </x:c>
      <x:c r="L121" s="17" t="n">
        <x:f>MIN(J121+K121,L$5)</x:f>
        <x:v>0</x:v>
      </x:c>
      <x:c r="M121" s="17" t="n">
        <x:f>MIN(MAX(0,J121+K121-L121),MAX(0,$I121-0))</x:f>
        <x:v>0</x:v>
      </x:c>
      <x:c r="N121" s="17" t="n">
        <x:f>SUM(L121,M121)</x:f>
        <x:v>0</x:v>
      </x:c>
      <x:c r="O121" s="17" t="n">
        <x:f>MAX(0,J121+K121-N121)</x:f>
        <x:v>0</x:v>
      </x:c>
      <x:c r="P121" s="17" t="n">
        <x:f>U120</x:f>
        <x:v>0</x:v>
      </x:c>
      <x:c r="Q121" s="17" t="n">
        <x:f>P121*Q$5/12</x:f>
        <x:v>0</x:v>
      </x:c>
      <x:c r="R121" s="17" t="n">
        <x:f>MIN(P121+Q121,R$5)</x:f>
        <x:v>0</x:v>
      </x:c>
      <x:c r="S121" s="17" t="n">
        <x:f>MIN(MAX(0,P121+Q121-R121),MAX(0,$I121-SUM(M121)))</x:f>
        <x:v>0</x:v>
      </x:c>
      <x:c r="T121" s="17" t="n">
        <x:f>SUM(R121,S121)</x:f>
        <x:v>0</x:v>
      </x:c>
      <x:c r="U121" s="17" t="n">
        <x:f>MAX(0,P121+Q121-T121)</x:f>
        <x:v>0</x:v>
      </x:c>
      <x:c r="V121" s="17" t="n">
        <x:f>AA120</x:f>
        <x:v>0</x:v>
      </x:c>
      <x:c r="W121" s="17" t="n">
        <x:f>V121*W$5/12</x:f>
        <x:v>0</x:v>
      </x:c>
      <x:c r="X121" s="17" t="n">
        <x:f>MIN(V121+W121,X$5)</x:f>
        <x:v>0</x:v>
      </x:c>
      <x:c r="Y121" s="17" t="n">
        <x:f>MIN(MAX(0,V121+W121-X121),MAX(0,$I121-SUM(M121,S121)))</x:f>
        <x:v>0</x:v>
      </x:c>
      <x:c r="Z121" s="17" t="n">
        <x:f>SUM(X121,Y121)</x:f>
        <x:v>0</x:v>
      </x:c>
      <x:c r="AA121" s="17" t="n">
        <x:f>MAX(0,V121+W121-Z121)</x:f>
        <x:v>0</x:v>
      </x:c>
      <x:c r="AB121" s="17" t="n">
        <x:f>AG120</x:f>
        <x:v>0</x:v>
      </x:c>
      <x:c r="AC121" s="17" t="n">
        <x:f>AB121*AC$5/12</x:f>
        <x:v>0</x:v>
      </x:c>
      <x:c r="AD121" s="17" t="n">
        <x:f>MIN(AB121+AC121,AD$5)</x:f>
        <x:v>0</x:v>
      </x:c>
      <x:c r="AE121" s="17" t="n">
        <x:f>MIN(MAX(0,AB121+AC121-AD121),MAX(0,$I121-SUM(M121,S121,Y121)))</x:f>
        <x:v>0</x:v>
      </x:c>
      <x:c r="AF121" s="17" t="n">
        <x:f>SUM(AD121,AE121)</x:f>
        <x:v>0</x:v>
      </x:c>
      <x:c r="AG121" s="17" t="n">
        <x:f>MAX(0,AB121+AC121-AF121)</x:f>
        <x:v>0</x:v>
      </x:c>
      <x:c r="AH121" s="17" t="n">
        <x:f>AM120</x:f>
        <x:v>0</x:v>
      </x:c>
      <x:c r="AI121" s="17" t="n">
        <x:f>AH121*AI$5/12</x:f>
        <x:v>0</x:v>
      </x:c>
      <x:c r="AJ121" s="17" t="n">
        <x:f>MIN(AH121+AI121,AJ$5)</x:f>
        <x:v>0</x:v>
      </x:c>
      <x:c r="AK121" s="17" t="n">
        <x:f>MIN(MAX(0,AH121+AI121-AJ121),MAX(0,$I121-SUM(M121,S121,Y121,AE121)))</x:f>
        <x:v>0</x:v>
      </x:c>
      <x:c r="AL121" s="17" t="n">
        <x:f>SUM(AJ121,AK121)</x:f>
        <x:v>0</x:v>
      </x:c>
      <x:c r="AM121" s="17" t="n">
        <x:f>MAX(0,AH121+AI121-AL121)</x:f>
        <x:v>0</x:v>
      </x:c>
      <x:c r="AN121" s="17" t="n">
        <x:f>AS120</x:f>
        <x:v>0</x:v>
      </x:c>
      <x:c r="AO121" s="17" t="n">
        <x:f>AN121*AO$5/12</x:f>
        <x:v>0</x:v>
      </x:c>
      <x:c r="AP121" s="17" t="n">
        <x:f>MIN(AN121+AO121,AP$5)</x:f>
        <x:v>0</x:v>
      </x:c>
      <x:c r="AQ121" s="17" t="n">
        <x:f>MIN(MAX(0,AN121+AO121-AP121),MAX(0,$I121-SUM(M121,S121,Y121,AE121,AK121)))</x:f>
        <x:v>0</x:v>
      </x:c>
      <x:c r="AR121" s="17" t="n">
        <x:f>SUM(AP121,AQ121)</x:f>
        <x:v>0</x:v>
      </x:c>
      <x:c r="AS121" s="17" t="n">
        <x:f>MAX(0,AN121+AO121-AR121)</x:f>
        <x:v>0</x:v>
      </x:c>
    </x:row>
    <x:row r="122" ht="24" customHeight="1">
      <x:c r="A122" s="2" t="n">
        <x:f>113</x:f>
        <x:v>113</x:v>
      </x:c>
      <x:c r="B122" s="17" t="n">
        <x:f>'Monthly budget'!C120</x:f>
        <x:v>115</x:v>
      </x:c>
      <x:c r="C122" s="17" t="n">
        <x:f>'Monthly budget'!D120</x:f>
        <x:v>300</x:v>
      </x:c>
      <x:c r="D122" s="17" t="n">
        <x:f>SUM(J122,P122,V122,AB122,AH122,AN122)</x:f>
        <x:v>0</x:v>
      </x:c>
      <x:c r="E122" s="17" t="n">
        <x:f>SUM(K122,Q122,W122,AC122,AI122,AO122)</x:f>
        <x:v>0</x:v>
      </x:c>
      <x:c r="F122" s="17" t="n">
        <x:f>SUM(N122,T122,Z122,AF122,AL122,AR122)</x:f>
        <x:v>0</x:v>
      </x:c>
      <x:c r="G122" s="17" t="n">
        <x:f>SUM(O122,U122,AA122,AG122,AM122,AS122)</x:f>
        <x:v>0</x:v>
      </x:c>
      <x:c r="H122" s="17" t="n">
        <x:f>SUM($E$10:E122)</x:f>
        <x:v>1655.9545496698943</x:v>
      </x:c>
      <x:c r="I122" s="17" t="n">
        <x:f>MAX(0,C122-SUM(L122,R122,X122,AD122,AJ122,AP122))</x:f>
        <x:v>300</x:v>
      </x:c>
      <x:c r="J122" s="17" t="n">
        <x:f>O121</x:f>
        <x:v>0</x:v>
      </x:c>
      <x:c r="K122" s="17" t="n">
        <x:f>J122*K$5/12</x:f>
        <x:v>0</x:v>
      </x:c>
      <x:c r="L122" s="17" t="n">
        <x:f>MIN(J122+K122,L$5)</x:f>
        <x:v>0</x:v>
      </x:c>
      <x:c r="M122" s="17" t="n">
        <x:f>MIN(MAX(0,J122+K122-L122),MAX(0,$I122-0))</x:f>
        <x:v>0</x:v>
      </x:c>
      <x:c r="N122" s="17" t="n">
        <x:f>SUM(L122,M122)</x:f>
        <x:v>0</x:v>
      </x:c>
      <x:c r="O122" s="17" t="n">
        <x:f>MAX(0,J122+K122-N122)</x:f>
        <x:v>0</x:v>
      </x:c>
      <x:c r="P122" s="17" t="n">
        <x:f>U121</x:f>
        <x:v>0</x:v>
      </x:c>
      <x:c r="Q122" s="17" t="n">
        <x:f>P122*Q$5/12</x:f>
        <x:v>0</x:v>
      </x:c>
      <x:c r="R122" s="17" t="n">
        <x:f>MIN(P122+Q122,R$5)</x:f>
        <x:v>0</x:v>
      </x:c>
      <x:c r="S122" s="17" t="n">
        <x:f>MIN(MAX(0,P122+Q122-R122),MAX(0,$I122-SUM(M122)))</x:f>
        <x:v>0</x:v>
      </x:c>
      <x:c r="T122" s="17" t="n">
        <x:f>SUM(R122,S122)</x:f>
        <x:v>0</x:v>
      </x:c>
      <x:c r="U122" s="17" t="n">
        <x:f>MAX(0,P122+Q122-T122)</x:f>
        <x:v>0</x:v>
      </x:c>
      <x:c r="V122" s="17" t="n">
        <x:f>AA121</x:f>
        <x:v>0</x:v>
      </x:c>
      <x:c r="W122" s="17" t="n">
        <x:f>V122*W$5/12</x:f>
        <x:v>0</x:v>
      </x:c>
      <x:c r="X122" s="17" t="n">
        <x:f>MIN(V122+W122,X$5)</x:f>
        <x:v>0</x:v>
      </x:c>
      <x:c r="Y122" s="17" t="n">
        <x:f>MIN(MAX(0,V122+W122-X122),MAX(0,$I122-SUM(M122,S122)))</x:f>
        <x:v>0</x:v>
      </x:c>
      <x:c r="Z122" s="17" t="n">
        <x:f>SUM(X122,Y122)</x:f>
        <x:v>0</x:v>
      </x:c>
      <x:c r="AA122" s="17" t="n">
        <x:f>MAX(0,V122+W122-Z122)</x:f>
        <x:v>0</x:v>
      </x:c>
      <x:c r="AB122" s="17" t="n">
        <x:f>AG121</x:f>
        <x:v>0</x:v>
      </x:c>
      <x:c r="AC122" s="17" t="n">
        <x:f>AB122*AC$5/12</x:f>
        <x:v>0</x:v>
      </x:c>
      <x:c r="AD122" s="17" t="n">
        <x:f>MIN(AB122+AC122,AD$5)</x:f>
        <x:v>0</x:v>
      </x:c>
      <x:c r="AE122" s="17" t="n">
        <x:f>MIN(MAX(0,AB122+AC122-AD122),MAX(0,$I122-SUM(M122,S122,Y122)))</x:f>
        <x:v>0</x:v>
      </x:c>
      <x:c r="AF122" s="17" t="n">
        <x:f>SUM(AD122,AE122)</x:f>
        <x:v>0</x:v>
      </x:c>
      <x:c r="AG122" s="17" t="n">
        <x:f>MAX(0,AB122+AC122-AF122)</x:f>
        <x:v>0</x:v>
      </x:c>
      <x:c r="AH122" s="17" t="n">
        <x:f>AM121</x:f>
        <x:v>0</x:v>
      </x:c>
      <x:c r="AI122" s="17" t="n">
        <x:f>AH122*AI$5/12</x:f>
        <x:v>0</x:v>
      </x:c>
      <x:c r="AJ122" s="17" t="n">
        <x:f>MIN(AH122+AI122,AJ$5)</x:f>
        <x:v>0</x:v>
      </x:c>
      <x:c r="AK122" s="17" t="n">
        <x:f>MIN(MAX(0,AH122+AI122-AJ122),MAX(0,$I122-SUM(M122,S122,Y122,AE122)))</x:f>
        <x:v>0</x:v>
      </x:c>
      <x:c r="AL122" s="17" t="n">
        <x:f>SUM(AJ122,AK122)</x:f>
        <x:v>0</x:v>
      </x:c>
      <x:c r="AM122" s="17" t="n">
        <x:f>MAX(0,AH122+AI122-AL122)</x:f>
        <x:v>0</x:v>
      </x:c>
      <x:c r="AN122" s="17" t="n">
        <x:f>AS121</x:f>
        <x:v>0</x:v>
      </x:c>
      <x:c r="AO122" s="17" t="n">
        <x:f>AN122*AO$5/12</x:f>
        <x:v>0</x:v>
      </x:c>
      <x:c r="AP122" s="17" t="n">
        <x:f>MIN(AN122+AO122,AP$5)</x:f>
        <x:v>0</x:v>
      </x:c>
      <x:c r="AQ122" s="17" t="n">
        <x:f>MIN(MAX(0,AN122+AO122-AP122),MAX(0,$I122-SUM(M122,S122,Y122,AE122,AK122)))</x:f>
        <x:v>0</x:v>
      </x:c>
      <x:c r="AR122" s="17" t="n">
        <x:f>SUM(AP122,AQ122)</x:f>
        <x:v>0</x:v>
      </x:c>
      <x:c r="AS122" s="17" t="n">
        <x:f>MAX(0,AN122+AO122-AR122)</x:f>
        <x:v>0</x:v>
      </x:c>
    </x:row>
    <x:row r="123" ht="24" customHeight="1">
      <x:c r="A123" s="2" t="n">
        <x:f>114</x:f>
        <x:v>114</x:v>
      </x:c>
      <x:c r="B123" s="17" t="n">
        <x:f>'Monthly budget'!C121</x:f>
        <x:v>115</x:v>
      </x:c>
      <x:c r="C123" s="17" t="n">
        <x:f>'Monthly budget'!D121</x:f>
        <x:v>300</x:v>
      </x:c>
      <x:c r="D123" s="17" t="n">
        <x:f>SUM(J123,P123,V123,AB123,AH123,AN123)</x:f>
        <x:v>0</x:v>
      </x:c>
      <x:c r="E123" s="17" t="n">
        <x:f>SUM(K123,Q123,W123,AC123,AI123,AO123)</x:f>
        <x:v>0</x:v>
      </x:c>
      <x:c r="F123" s="17" t="n">
        <x:f>SUM(N123,T123,Z123,AF123,AL123,AR123)</x:f>
        <x:v>0</x:v>
      </x:c>
      <x:c r="G123" s="17" t="n">
        <x:f>SUM(O123,U123,AA123,AG123,AM123,AS123)</x:f>
        <x:v>0</x:v>
      </x:c>
      <x:c r="H123" s="17" t="n">
        <x:f>SUM($E$10:E123)</x:f>
        <x:v>1655.9545496698943</x:v>
      </x:c>
      <x:c r="I123" s="17" t="n">
        <x:f>MAX(0,C123-SUM(L123,R123,X123,AD123,AJ123,AP123))</x:f>
        <x:v>300</x:v>
      </x:c>
      <x:c r="J123" s="17" t="n">
        <x:f>O122</x:f>
        <x:v>0</x:v>
      </x:c>
      <x:c r="K123" s="17" t="n">
        <x:f>J123*K$5/12</x:f>
        <x:v>0</x:v>
      </x:c>
      <x:c r="L123" s="17" t="n">
        <x:f>MIN(J123+K123,L$5)</x:f>
        <x:v>0</x:v>
      </x:c>
      <x:c r="M123" s="17" t="n">
        <x:f>MIN(MAX(0,J123+K123-L123),MAX(0,$I123-0))</x:f>
        <x:v>0</x:v>
      </x:c>
      <x:c r="N123" s="17" t="n">
        <x:f>SUM(L123,M123)</x:f>
        <x:v>0</x:v>
      </x:c>
      <x:c r="O123" s="17" t="n">
        <x:f>MAX(0,J123+K123-N123)</x:f>
        <x:v>0</x:v>
      </x:c>
      <x:c r="P123" s="17" t="n">
        <x:f>U122</x:f>
        <x:v>0</x:v>
      </x:c>
      <x:c r="Q123" s="17" t="n">
        <x:f>P123*Q$5/12</x:f>
        <x:v>0</x:v>
      </x:c>
      <x:c r="R123" s="17" t="n">
        <x:f>MIN(P123+Q123,R$5)</x:f>
        <x:v>0</x:v>
      </x:c>
      <x:c r="S123" s="17" t="n">
        <x:f>MIN(MAX(0,P123+Q123-R123),MAX(0,$I123-SUM(M123)))</x:f>
        <x:v>0</x:v>
      </x:c>
      <x:c r="T123" s="17" t="n">
        <x:f>SUM(R123,S123)</x:f>
        <x:v>0</x:v>
      </x:c>
      <x:c r="U123" s="17" t="n">
        <x:f>MAX(0,P123+Q123-T123)</x:f>
        <x:v>0</x:v>
      </x:c>
      <x:c r="V123" s="17" t="n">
        <x:f>AA122</x:f>
        <x:v>0</x:v>
      </x:c>
      <x:c r="W123" s="17" t="n">
        <x:f>V123*W$5/12</x:f>
        <x:v>0</x:v>
      </x:c>
      <x:c r="X123" s="17" t="n">
        <x:f>MIN(V123+W123,X$5)</x:f>
        <x:v>0</x:v>
      </x:c>
      <x:c r="Y123" s="17" t="n">
        <x:f>MIN(MAX(0,V123+W123-X123),MAX(0,$I123-SUM(M123,S123)))</x:f>
        <x:v>0</x:v>
      </x:c>
      <x:c r="Z123" s="17" t="n">
        <x:f>SUM(X123,Y123)</x:f>
        <x:v>0</x:v>
      </x:c>
      <x:c r="AA123" s="17" t="n">
        <x:f>MAX(0,V123+W123-Z123)</x:f>
        <x:v>0</x:v>
      </x:c>
      <x:c r="AB123" s="17" t="n">
        <x:f>AG122</x:f>
        <x:v>0</x:v>
      </x:c>
      <x:c r="AC123" s="17" t="n">
        <x:f>AB123*AC$5/12</x:f>
        <x:v>0</x:v>
      </x:c>
      <x:c r="AD123" s="17" t="n">
        <x:f>MIN(AB123+AC123,AD$5)</x:f>
        <x:v>0</x:v>
      </x:c>
      <x:c r="AE123" s="17" t="n">
        <x:f>MIN(MAX(0,AB123+AC123-AD123),MAX(0,$I123-SUM(M123,S123,Y123)))</x:f>
        <x:v>0</x:v>
      </x:c>
      <x:c r="AF123" s="17" t="n">
        <x:f>SUM(AD123,AE123)</x:f>
        <x:v>0</x:v>
      </x:c>
      <x:c r="AG123" s="17" t="n">
        <x:f>MAX(0,AB123+AC123-AF123)</x:f>
        <x:v>0</x:v>
      </x:c>
      <x:c r="AH123" s="17" t="n">
        <x:f>AM122</x:f>
        <x:v>0</x:v>
      </x:c>
      <x:c r="AI123" s="17" t="n">
        <x:f>AH123*AI$5/12</x:f>
        <x:v>0</x:v>
      </x:c>
      <x:c r="AJ123" s="17" t="n">
        <x:f>MIN(AH123+AI123,AJ$5)</x:f>
        <x:v>0</x:v>
      </x:c>
      <x:c r="AK123" s="17" t="n">
        <x:f>MIN(MAX(0,AH123+AI123-AJ123),MAX(0,$I123-SUM(M123,S123,Y123,AE123)))</x:f>
        <x:v>0</x:v>
      </x:c>
      <x:c r="AL123" s="17" t="n">
        <x:f>SUM(AJ123,AK123)</x:f>
        <x:v>0</x:v>
      </x:c>
      <x:c r="AM123" s="17" t="n">
        <x:f>MAX(0,AH123+AI123-AL123)</x:f>
        <x:v>0</x:v>
      </x:c>
      <x:c r="AN123" s="17" t="n">
        <x:f>AS122</x:f>
        <x:v>0</x:v>
      </x:c>
      <x:c r="AO123" s="17" t="n">
        <x:f>AN123*AO$5/12</x:f>
        <x:v>0</x:v>
      </x:c>
      <x:c r="AP123" s="17" t="n">
        <x:f>MIN(AN123+AO123,AP$5)</x:f>
        <x:v>0</x:v>
      </x:c>
      <x:c r="AQ123" s="17" t="n">
        <x:f>MIN(MAX(0,AN123+AO123-AP123),MAX(0,$I123-SUM(M123,S123,Y123,AE123,AK123)))</x:f>
        <x:v>0</x:v>
      </x:c>
      <x:c r="AR123" s="17" t="n">
        <x:f>SUM(AP123,AQ123)</x:f>
        <x:v>0</x:v>
      </x:c>
      <x:c r="AS123" s="17" t="n">
        <x:f>MAX(0,AN123+AO123-AR123)</x:f>
        <x:v>0</x:v>
      </x:c>
    </x:row>
    <x:row r="124" ht="24" customHeight="1">
      <x:c r="A124" s="2" t="n">
        <x:f>115</x:f>
        <x:v>115</x:v>
      </x:c>
      <x:c r="B124" s="17" t="n">
        <x:f>'Monthly budget'!C122</x:f>
        <x:v>115</x:v>
      </x:c>
      <x:c r="C124" s="17" t="n">
        <x:f>'Monthly budget'!D122</x:f>
        <x:v>300</x:v>
      </x:c>
      <x:c r="D124" s="17" t="n">
        <x:f>SUM(J124,P124,V124,AB124,AH124,AN124)</x:f>
        <x:v>0</x:v>
      </x:c>
      <x:c r="E124" s="17" t="n">
        <x:f>SUM(K124,Q124,W124,AC124,AI124,AO124)</x:f>
        <x:v>0</x:v>
      </x:c>
      <x:c r="F124" s="17" t="n">
        <x:f>SUM(N124,T124,Z124,AF124,AL124,AR124)</x:f>
        <x:v>0</x:v>
      </x:c>
      <x:c r="G124" s="17" t="n">
        <x:f>SUM(O124,U124,AA124,AG124,AM124,AS124)</x:f>
        <x:v>0</x:v>
      </x:c>
      <x:c r="H124" s="17" t="n">
        <x:f>SUM($E$10:E124)</x:f>
        <x:v>1655.9545496698943</x:v>
      </x:c>
      <x:c r="I124" s="17" t="n">
        <x:f>MAX(0,C124-SUM(L124,R124,X124,AD124,AJ124,AP124))</x:f>
        <x:v>300</x:v>
      </x:c>
      <x:c r="J124" s="17" t="n">
        <x:f>O123</x:f>
        <x:v>0</x:v>
      </x:c>
      <x:c r="K124" s="17" t="n">
        <x:f>J124*K$5/12</x:f>
        <x:v>0</x:v>
      </x:c>
      <x:c r="L124" s="17" t="n">
        <x:f>MIN(J124+K124,L$5)</x:f>
        <x:v>0</x:v>
      </x:c>
      <x:c r="M124" s="17" t="n">
        <x:f>MIN(MAX(0,J124+K124-L124),MAX(0,$I124-0))</x:f>
        <x:v>0</x:v>
      </x:c>
      <x:c r="N124" s="17" t="n">
        <x:f>SUM(L124,M124)</x:f>
        <x:v>0</x:v>
      </x:c>
      <x:c r="O124" s="17" t="n">
        <x:f>MAX(0,J124+K124-N124)</x:f>
        <x:v>0</x:v>
      </x:c>
      <x:c r="P124" s="17" t="n">
        <x:f>U123</x:f>
        <x:v>0</x:v>
      </x:c>
      <x:c r="Q124" s="17" t="n">
        <x:f>P124*Q$5/12</x:f>
        <x:v>0</x:v>
      </x:c>
      <x:c r="R124" s="17" t="n">
        <x:f>MIN(P124+Q124,R$5)</x:f>
        <x:v>0</x:v>
      </x:c>
      <x:c r="S124" s="17" t="n">
        <x:f>MIN(MAX(0,P124+Q124-R124),MAX(0,$I124-SUM(M124)))</x:f>
        <x:v>0</x:v>
      </x:c>
      <x:c r="T124" s="17" t="n">
        <x:f>SUM(R124,S124)</x:f>
        <x:v>0</x:v>
      </x:c>
      <x:c r="U124" s="17" t="n">
        <x:f>MAX(0,P124+Q124-T124)</x:f>
        <x:v>0</x:v>
      </x:c>
      <x:c r="V124" s="17" t="n">
        <x:f>AA123</x:f>
        <x:v>0</x:v>
      </x:c>
      <x:c r="W124" s="17" t="n">
        <x:f>V124*W$5/12</x:f>
        <x:v>0</x:v>
      </x:c>
      <x:c r="X124" s="17" t="n">
        <x:f>MIN(V124+W124,X$5)</x:f>
        <x:v>0</x:v>
      </x:c>
      <x:c r="Y124" s="17" t="n">
        <x:f>MIN(MAX(0,V124+W124-X124),MAX(0,$I124-SUM(M124,S124)))</x:f>
        <x:v>0</x:v>
      </x:c>
      <x:c r="Z124" s="17" t="n">
        <x:f>SUM(X124,Y124)</x:f>
        <x:v>0</x:v>
      </x:c>
      <x:c r="AA124" s="17" t="n">
        <x:f>MAX(0,V124+W124-Z124)</x:f>
        <x:v>0</x:v>
      </x:c>
      <x:c r="AB124" s="17" t="n">
        <x:f>AG123</x:f>
        <x:v>0</x:v>
      </x:c>
      <x:c r="AC124" s="17" t="n">
        <x:f>AB124*AC$5/12</x:f>
        <x:v>0</x:v>
      </x:c>
      <x:c r="AD124" s="17" t="n">
        <x:f>MIN(AB124+AC124,AD$5)</x:f>
        <x:v>0</x:v>
      </x:c>
      <x:c r="AE124" s="17" t="n">
        <x:f>MIN(MAX(0,AB124+AC124-AD124),MAX(0,$I124-SUM(M124,S124,Y124)))</x:f>
        <x:v>0</x:v>
      </x:c>
      <x:c r="AF124" s="17" t="n">
        <x:f>SUM(AD124,AE124)</x:f>
        <x:v>0</x:v>
      </x:c>
      <x:c r="AG124" s="17" t="n">
        <x:f>MAX(0,AB124+AC124-AF124)</x:f>
        <x:v>0</x:v>
      </x:c>
      <x:c r="AH124" s="17" t="n">
        <x:f>AM123</x:f>
        <x:v>0</x:v>
      </x:c>
      <x:c r="AI124" s="17" t="n">
        <x:f>AH124*AI$5/12</x:f>
        <x:v>0</x:v>
      </x:c>
      <x:c r="AJ124" s="17" t="n">
        <x:f>MIN(AH124+AI124,AJ$5)</x:f>
        <x:v>0</x:v>
      </x:c>
      <x:c r="AK124" s="17" t="n">
        <x:f>MIN(MAX(0,AH124+AI124-AJ124),MAX(0,$I124-SUM(M124,S124,Y124,AE124)))</x:f>
        <x:v>0</x:v>
      </x:c>
      <x:c r="AL124" s="17" t="n">
        <x:f>SUM(AJ124,AK124)</x:f>
        <x:v>0</x:v>
      </x:c>
      <x:c r="AM124" s="17" t="n">
        <x:f>MAX(0,AH124+AI124-AL124)</x:f>
        <x:v>0</x:v>
      </x:c>
      <x:c r="AN124" s="17" t="n">
        <x:f>AS123</x:f>
        <x:v>0</x:v>
      </x:c>
      <x:c r="AO124" s="17" t="n">
        <x:f>AN124*AO$5/12</x:f>
        <x:v>0</x:v>
      </x:c>
      <x:c r="AP124" s="17" t="n">
        <x:f>MIN(AN124+AO124,AP$5)</x:f>
        <x:v>0</x:v>
      </x:c>
      <x:c r="AQ124" s="17" t="n">
        <x:f>MIN(MAX(0,AN124+AO124-AP124),MAX(0,$I124-SUM(M124,S124,Y124,AE124,AK124)))</x:f>
        <x:v>0</x:v>
      </x:c>
      <x:c r="AR124" s="17" t="n">
        <x:f>SUM(AP124,AQ124)</x:f>
        <x:v>0</x:v>
      </x:c>
      <x:c r="AS124" s="17" t="n">
        <x:f>MAX(0,AN124+AO124-AR124)</x:f>
        <x:v>0</x:v>
      </x:c>
    </x:row>
    <x:row r="125" ht="24" customHeight="1">
      <x:c r="A125" s="2" t="n">
        <x:f>116</x:f>
        <x:v>116</x:v>
      </x:c>
      <x:c r="B125" s="17" t="n">
        <x:f>'Monthly budget'!C123</x:f>
        <x:v>115</x:v>
      </x:c>
      <x:c r="C125" s="17" t="n">
        <x:f>'Monthly budget'!D123</x:f>
        <x:v>300</x:v>
      </x:c>
      <x:c r="D125" s="17" t="n">
        <x:f>SUM(J125,P125,V125,AB125,AH125,AN125)</x:f>
        <x:v>0</x:v>
      </x:c>
      <x:c r="E125" s="17" t="n">
        <x:f>SUM(K125,Q125,W125,AC125,AI125,AO125)</x:f>
        <x:v>0</x:v>
      </x:c>
      <x:c r="F125" s="17" t="n">
        <x:f>SUM(N125,T125,Z125,AF125,AL125,AR125)</x:f>
        <x:v>0</x:v>
      </x:c>
      <x:c r="G125" s="17" t="n">
        <x:f>SUM(O125,U125,AA125,AG125,AM125,AS125)</x:f>
        <x:v>0</x:v>
      </x:c>
      <x:c r="H125" s="17" t="n">
        <x:f>SUM($E$10:E125)</x:f>
        <x:v>1655.9545496698943</x:v>
      </x:c>
      <x:c r="I125" s="17" t="n">
        <x:f>MAX(0,C125-SUM(L125,R125,X125,AD125,AJ125,AP125))</x:f>
        <x:v>300</x:v>
      </x:c>
      <x:c r="J125" s="17" t="n">
        <x:f>O124</x:f>
        <x:v>0</x:v>
      </x:c>
      <x:c r="K125" s="17" t="n">
        <x:f>J125*K$5/12</x:f>
        <x:v>0</x:v>
      </x:c>
      <x:c r="L125" s="17" t="n">
        <x:f>MIN(J125+K125,L$5)</x:f>
        <x:v>0</x:v>
      </x:c>
      <x:c r="M125" s="17" t="n">
        <x:f>MIN(MAX(0,J125+K125-L125),MAX(0,$I125-0))</x:f>
        <x:v>0</x:v>
      </x:c>
      <x:c r="N125" s="17" t="n">
        <x:f>SUM(L125,M125)</x:f>
        <x:v>0</x:v>
      </x:c>
      <x:c r="O125" s="17" t="n">
        <x:f>MAX(0,J125+K125-N125)</x:f>
        <x:v>0</x:v>
      </x:c>
      <x:c r="P125" s="17" t="n">
        <x:f>U124</x:f>
        <x:v>0</x:v>
      </x:c>
      <x:c r="Q125" s="17" t="n">
        <x:f>P125*Q$5/12</x:f>
        <x:v>0</x:v>
      </x:c>
      <x:c r="R125" s="17" t="n">
        <x:f>MIN(P125+Q125,R$5)</x:f>
        <x:v>0</x:v>
      </x:c>
      <x:c r="S125" s="17" t="n">
        <x:f>MIN(MAX(0,P125+Q125-R125),MAX(0,$I125-SUM(M125)))</x:f>
        <x:v>0</x:v>
      </x:c>
      <x:c r="T125" s="17" t="n">
        <x:f>SUM(R125,S125)</x:f>
        <x:v>0</x:v>
      </x:c>
      <x:c r="U125" s="17" t="n">
        <x:f>MAX(0,P125+Q125-T125)</x:f>
        <x:v>0</x:v>
      </x:c>
      <x:c r="V125" s="17" t="n">
        <x:f>AA124</x:f>
        <x:v>0</x:v>
      </x:c>
      <x:c r="W125" s="17" t="n">
        <x:f>V125*W$5/12</x:f>
        <x:v>0</x:v>
      </x:c>
      <x:c r="X125" s="17" t="n">
        <x:f>MIN(V125+W125,X$5)</x:f>
        <x:v>0</x:v>
      </x:c>
      <x:c r="Y125" s="17" t="n">
        <x:f>MIN(MAX(0,V125+W125-X125),MAX(0,$I125-SUM(M125,S125)))</x:f>
        <x:v>0</x:v>
      </x:c>
      <x:c r="Z125" s="17" t="n">
        <x:f>SUM(X125,Y125)</x:f>
        <x:v>0</x:v>
      </x:c>
      <x:c r="AA125" s="17" t="n">
        <x:f>MAX(0,V125+W125-Z125)</x:f>
        <x:v>0</x:v>
      </x:c>
      <x:c r="AB125" s="17" t="n">
        <x:f>AG124</x:f>
        <x:v>0</x:v>
      </x:c>
      <x:c r="AC125" s="17" t="n">
        <x:f>AB125*AC$5/12</x:f>
        <x:v>0</x:v>
      </x:c>
      <x:c r="AD125" s="17" t="n">
        <x:f>MIN(AB125+AC125,AD$5)</x:f>
        <x:v>0</x:v>
      </x:c>
      <x:c r="AE125" s="17" t="n">
        <x:f>MIN(MAX(0,AB125+AC125-AD125),MAX(0,$I125-SUM(M125,S125,Y125)))</x:f>
        <x:v>0</x:v>
      </x:c>
      <x:c r="AF125" s="17" t="n">
        <x:f>SUM(AD125,AE125)</x:f>
        <x:v>0</x:v>
      </x:c>
      <x:c r="AG125" s="17" t="n">
        <x:f>MAX(0,AB125+AC125-AF125)</x:f>
        <x:v>0</x:v>
      </x:c>
      <x:c r="AH125" s="17" t="n">
        <x:f>AM124</x:f>
        <x:v>0</x:v>
      </x:c>
      <x:c r="AI125" s="17" t="n">
        <x:f>AH125*AI$5/12</x:f>
        <x:v>0</x:v>
      </x:c>
      <x:c r="AJ125" s="17" t="n">
        <x:f>MIN(AH125+AI125,AJ$5)</x:f>
        <x:v>0</x:v>
      </x:c>
      <x:c r="AK125" s="17" t="n">
        <x:f>MIN(MAX(0,AH125+AI125-AJ125),MAX(0,$I125-SUM(M125,S125,Y125,AE125)))</x:f>
        <x:v>0</x:v>
      </x:c>
      <x:c r="AL125" s="17" t="n">
        <x:f>SUM(AJ125,AK125)</x:f>
        <x:v>0</x:v>
      </x:c>
      <x:c r="AM125" s="17" t="n">
        <x:f>MAX(0,AH125+AI125-AL125)</x:f>
        <x:v>0</x:v>
      </x:c>
      <x:c r="AN125" s="17" t="n">
        <x:f>AS124</x:f>
        <x:v>0</x:v>
      </x:c>
      <x:c r="AO125" s="17" t="n">
        <x:f>AN125*AO$5/12</x:f>
        <x:v>0</x:v>
      </x:c>
      <x:c r="AP125" s="17" t="n">
        <x:f>MIN(AN125+AO125,AP$5)</x:f>
        <x:v>0</x:v>
      </x:c>
      <x:c r="AQ125" s="17" t="n">
        <x:f>MIN(MAX(0,AN125+AO125-AP125),MAX(0,$I125-SUM(M125,S125,Y125,AE125,AK125)))</x:f>
        <x:v>0</x:v>
      </x:c>
      <x:c r="AR125" s="17" t="n">
        <x:f>SUM(AP125,AQ125)</x:f>
        <x:v>0</x:v>
      </x:c>
      <x:c r="AS125" s="17" t="n">
        <x:f>MAX(0,AN125+AO125-AR125)</x:f>
        <x:v>0</x:v>
      </x:c>
    </x:row>
    <x:row r="126" ht="24" customHeight="1">
      <x:c r="A126" s="2" t="n">
        <x:f>117</x:f>
        <x:v>117</x:v>
      </x:c>
      <x:c r="B126" s="17" t="n">
        <x:f>'Monthly budget'!C124</x:f>
        <x:v>115</x:v>
      </x:c>
      <x:c r="C126" s="17" t="n">
        <x:f>'Monthly budget'!D124</x:f>
        <x:v>300</x:v>
      </x:c>
      <x:c r="D126" s="17" t="n">
        <x:f>SUM(J126,P126,V126,AB126,AH126,AN126)</x:f>
        <x:v>0</x:v>
      </x:c>
      <x:c r="E126" s="17" t="n">
        <x:f>SUM(K126,Q126,W126,AC126,AI126,AO126)</x:f>
        <x:v>0</x:v>
      </x:c>
      <x:c r="F126" s="17" t="n">
        <x:f>SUM(N126,T126,Z126,AF126,AL126,AR126)</x:f>
        <x:v>0</x:v>
      </x:c>
      <x:c r="G126" s="17" t="n">
        <x:f>SUM(O126,U126,AA126,AG126,AM126,AS126)</x:f>
        <x:v>0</x:v>
      </x:c>
      <x:c r="H126" s="17" t="n">
        <x:f>SUM($E$10:E126)</x:f>
        <x:v>1655.9545496698943</x:v>
      </x:c>
      <x:c r="I126" s="17" t="n">
        <x:f>MAX(0,C126-SUM(L126,R126,X126,AD126,AJ126,AP126))</x:f>
        <x:v>300</x:v>
      </x:c>
      <x:c r="J126" s="17" t="n">
        <x:f>O125</x:f>
        <x:v>0</x:v>
      </x:c>
      <x:c r="K126" s="17" t="n">
        <x:f>J126*K$5/12</x:f>
        <x:v>0</x:v>
      </x:c>
      <x:c r="L126" s="17" t="n">
        <x:f>MIN(J126+K126,L$5)</x:f>
        <x:v>0</x:v>
      </x:c>
      <x:c r="M126" s="17" t="n">
        <x:f>MIN(MAX(0,J126+K126-L126),MAX(0,$I126-0))</x:f>
        <x:v>0</x:v>
      </x:c>
      <x:c r="N126" s="17" t="n">
        <x:f>SUM(L126,M126)</x:f>
        <x:v>0</x:v>
      </x:c>
      <x:c r="O126" s="17" t="n">
        <x:f>MAX(0,J126+K126-N126)</x:f>
        <x:v>0</x:v>
      </x:c>
      <x:c r="P126" s="17" t="n">
        <x:f>U125</x:f>
        <x:v>0</x:v>
      </x:c>
      <x:c r="Q126" s="17" t="n">
        <x:f>P126*Q$5/12</x:f>
        <x:v>0</x:v>
      </x:c>
      <x:c r="R126" s="17" t="n">
        <x:f>MIN(P126+Q126,R$5)</x:f>
        <x:v>0</x:v>
      </x:c>
      <x:c r="S126" s="17" t="n">
        <x:f>MIN(MAX(0,P126+Q126-R126),MAX(0,$I126-SUM(M126)))</x:f>
        <x:v>0</x:v>
      </x:c>
      <x:c r="T126" s="17" t="n">
        <x:f>SUM(R126,S126)</x:f>
        <x:v>0</x:v>
      </x:c>
      <x:c r="U126" s="17" t="n">
        <x:f>MAX(0,P126+Q126-T126)</x:f>
        <x:v>0</x:v>
      </x:c>
      <x:c r="V126" s="17" t="n">
        <x:f>AA125</x:f>
        <x:v>0</x:v>
      </x:c>
      <x:c r="W126" s="17" t="n">
        <x:f>V126*W$5/12</x:f>
        <x:v>0</x:v>
      </x:c>
      <x:c r="X126" s="17" t="n">
        <x:f>MIN(V126+W126,X$5)</x:f>
        <x:v>0</x:v>
      </x:c>
      <x:c r="Y126" s="17" t="n">
        <x:f>MIN(MAX(0,V126+W126-X126),MAX(0,$I126-SUM(M126,S126)))</x:f>
        <x:v>0</x:v>
      </x:c>
      <x:c r="Z126" s="17" t="n">
        <x:f>SUM(X126,Y126)</x:f>
        <x:v>0</x:v>
      </x:c>
      <x:c r="AA126" s="17" t="n">
        <x:f>MAX(0,V126+W126-Z126)</x:f>
        <x:v>0</x:v>
      </x:c>
      <x:c r="AB126" s="17" t="n">
        <x:f>AG125</x:f>
        <x:v>0</x:v>
      </x:c>
      <x:c r="AC126" s="17" t="n">
        <x:f>AB126*AC$5/12</x:f>
        <x:v>0</x:v>
      </x:c>
      <x:c r="AD126" s="17" t="n">
        <x:f>MIN(AB126+AC126,AD$5)</x:f>
        <x:v>0</x:v>
      </x:c>
      <x:c r="AE126" s="17" t="n">
        <x:f>MIN(MAX(0,AB126+AC126-AD126),MAX(0,$I126-SUM(M126,S126,Y126)))</x:f>
        <x:v>0</x:v>
      </x:c>
      <x:c r="AF126" s="17" t="n">
        <x:f>SUM(AD126,AE126)</x:f>
        <x:v>0</x:v>
      </x:c>
      <x:c r="AG126" s="17" t="n">
        <x:f>MAX(0,AB126+AC126-AF126)</x:f>
        <x:v>0</x:v>
      </x:c>
      <x:c r="AH126" s="17" t="n">
        <x:f>AM125</x:f>
        <x:v>0</x:v>
      </x:c>
      <x:c r="AI126" s="17" t="n">
        <x:f>AH126*AI$5/12</x:f>
        <x:v>0</x:v>
      </x:c>
      <x:c r="AJ126" s="17" t="n">
        <x:f>MIN(AH126+AI126,AJ$5)</x:f>
        <x:v>0</x:v>
      </x:c>
      <x:c r="AK126" s="17" t="n">
        <x:f>MIN(MAX(0,AH126+AI126-AJ126),MAX(0,$I126-SUM(M126,S126,Y126,AE126)))</x:f>
        <x:v>0</x:v>
      </x:c>
      <x:c r="AL126" s="17" t="n">
        <x:f>SUM(AJ126,AK126)</x:f>
        <x:v>0</x:v>
      </x:c>
      <x:c r="AM126" s="17" t="n">
        <x:f>MAX(0,AH126+AI126-AL126)</x:f>
        <x:v>0</x:v>
      </x:c>
      <x:c r="AN126" s="17" t="n">
        <x:f>AS125</x:f>
        <x:v>0</x:v>
      </x:c>
      <x:c r="AO126" s="17" t="n">
        <x:f>AN126*AO$5/12</x:f>
        <x:v>0</x:v>
      </x:c>
      <x:c r="AP126" s="17" t="n">
        <x:f>MIN(AN126+AO126,AP$5)</x:f>
        <x:v>0</x:v>
      </x:c>
      <x:c r="AQ126" s="17" t="n">
        <x:f>MIN(MAX(0,AN126+AO126-AP126),MAX(0,$I126-SUM(M126,S126,Y126,AE126,AK126)))</x:f>
        <x:v>0</x:v>
      </x:c>
      <x:c r="AR126" s="17" t="n">
        <x:f>SUM(AP126,AQ126)</x:f>
        <x:v>0</x:v>
      </x:c>
      <x:c r="AS126" s="17" t="n">
        <x:f>MAX(0,AN126+AO126-AR126)</x:f>
        <x:v>0</x:v>
      </x:c>
    </x:row>
    <x:row r="127" ht="24" customHeight="1">
      <x:c r="A127" s="2" t="n">
        <x:f>118</x:f>
        <x:v>118</x:v>
      </x:c>
      <x:c r="B127" s="17" t="n">
        <x:f>'Monthly budget'!C125</x:f>
        <x:v>115</x:v>
      </x:c>
      <x:c r="C127" s="17" t="n">
        <x:f>'Monthly budget'!D125</x:f>
        <x:v>300</x:v>
      </x:c>
      <x:c r="D127" s="17" t="n">
        <x:f>SUM(J127,P127,V127,AB127,AH127,AN127)</x:f>
        <x:v>0</x:v>
      </x:c>
      <x:c r="E127" s="17" t="n">
        <x:f>SUM(K127,Q127,W127,AC127,AI127,AO127)</x:f>
        <x:v>0</x:v>
      </x:c>
      <x:c r="F127" s="17" t="n">
        <x:f>SUM(N127,T127,Z127,AF127,AL127,AR127)</x:f>
        <x:v>0</x:v>
      </x:c>
      <x:c r="G127" s="17" t="n">
        <x:f>SUM(O127,U127,AA127,AG127,AM127,AS127)</x:f>
        <x:v>0</x:v>
      </x:c>
      <x:c r="H127" s="17" t="n">
        <x:f>SUM($E$10:E127)</x:f>
        <x:v>1655.9545496698943</x:v>
      </x:c>
      <x:c r="I127" s="17" t="n">
        <x:f>MAX(0,C127-SUM(L127,R127,X127,AD127,AJ127,AP127))</x:f>
        <x:v>300</x:v>
      </x:c>
      <x:c r="J127" s="17" t="n">
        <x:f>O126</x:f>
        <x:v>0</x:v>
      </x:c>
      <x:c r="K127" s="17" t="n">
        <x:f>J127*K$5/12</x:f>
        <x:v>0</x:v>
      </x:c>
      <x:c r="L127" s="17" t="n">
        <x:f>MIN(J127+K127,L$5)</x:f>
        <x:v>0</x:v>
      </x:c>
      <x:c r="M127" s="17" t="n">
        <x:f>MIN(MAX(0,J127+K127-L127),MAX(0,$I127-0))</x:f>
        <x:v>0</x:v>
      </x:c>
      <x:c r="N127" s="17" t="n">
        <x:f>SUM(L127,M127)</x:f>
        <x:v>0</x:v>
      </x:c>
      <x:c r="O127" s="17" t="n">
        <x:f>MAX(0,J127+K127-N127)</x:f>
        <x:v>0</x:v>
      </x:c>
      <x:c r="P127" s="17" t="n">
        <x:f>U126</x:f>
        <x:v>0</x:v>
      </x:c>
      <x:c r="Q127" s="17" t="n">
        <x:f>P127*Q$5/12</x:f>
        <x:v>0</x:v>
      </x:c>
      <x:c r="R127" s="17" t="n">
        <x:f>MIN(P127+Q127,R$5)</x:f>
        <x:v>0</x:v>
      </x:c>
      <x:c r="S127" s="17" t="n">
        <x:f>MIN(MAX(0,P127+Q127-R127),MAX(0,$I127-SUM(M127)))</x:f>
        <x:v>0</x:v>
      </x:c>
      <x:c r="T127" s="17" t="n">
        <x:f>SUM(R127,S127)</x:f>
        <x:v>0</x:v>
      </x:c>
      <x:c r="U127" s="17" t="n">
        <x:f>MAX(0,P127+Q127-T127)</x:f>
        <x:v>0</x:v>
      </x:c>
      <x:c r="V127" s="17" t="n">
        <x:f>AA126</x:f>
        <x:v>0</x:v>
      </x:c>
      <x:c r="W127" s="17" t="n">
        <x:f>V127*W$5/12</x:f>
        <x:v>0</x:v>
      </x:c>
      <x:c r="X127" s="17" t="n">
        <x:f>MIN(V127+W127,X$5)</x:f>
        <x:v>0</x:v>
      </x:c>
      <x:c r="Y127" s="17" t="n">
        <x:f>MIN(MAX(0,V127+W127-X127),MAX(0,$I127-SUM(M127,S127)))</x:f>
        <x:v>0</x:v>
      </x:c>
      <x:c r="Z127" s="17" t="n">
        <x:f>SUM(X127,Y127)</x:f>
        <x:v>0</x:v>
      </x:c>
      <x:c r="AA127" s="17" t="n">
        <x:f>MAX(0,V127+W127-Z127)</x:f>
        <x:v>0</x:v>
      </x:c>
      <x:c r="AB127" s="17" t="n">
        <x:f>AG126</x:f>
        <x:v>0</x:v>
      </x:c>
      <x:c r="AC127" s="17" t="n">
        <x:f>AB127*AC$5/12</x:f>
        <x:v>0</x:v>
      </x:c>
      <x:c r="AD127" s="17" t="n">
        <x:f>MIN(AB127+AC127,AD$5)</x:f>
        <x:v>0</x:v>
      </x:c>
      <x:c r="AE127" s="17" t="n">
        <x:f>MIN(MAX(0,AB127+AC127-AD127),MAX(0,$I127-SUM(M127,S127,Y127)))</x:f>
        <x:v>0</x:v>
      </x:c>
      <x:c r="AF127" s="17" t="n">
        <x:f>SUM(AD127,AE127)</x:f>
        <x:v>0</x:v>
      </x:c>
      <x:c r="AG127" s="17" t="n">
        <x:f>MAX(0,AB127+AC127-AF127)</x:f>
        <x:v>0</x:v>
      </x:c>
      <x:c r="AH127" s="17" t="n">
        <x:f>AM126</x:f>
        <x:v>0</x:v>
      </x:c>
      <x:c r="AI127" s="17" t="n">
        <x:f>AH127*AI$5/12</x:f>
        <x:v>0</x:v>
      </x:c>
      <x:c r="AJ127" s="17" t="n">
        <x:f>MIN(AH127+AI127,AJ$5)</x:f>
        <x:v>0</x:v>
      </x:c>
      <x:c r="AK127" s="17" t="n">
        <x:f>MIN(MAX(0,AH127+AI127-AJ127),MAX(0,$I127-SUM(M127,S127,Y127,AE127)))</x:f>
        <x:v>0</x:v>
      </x:c>
      <x:c r="AL127" s="17" t="n">
        <x:f>SUM(AJ127,AK127)</x:f>
        <x:v>0</x:v>
      </x:c>
      <x:c r="AM127" s="17" t="n">
        <x:f>MAX(0,AH127+AI127-AL127)</x:f>
        <x:v>0</x:v>
      </x:c>
      <x:c r="AN127" s="17" t="n">
        <x:f>AS126</x:f>
        <x:v>0</x:v>
      </x:c>
      <x:c r="AO127" s="17" t="n">
        <x:f>AN127*AO$5/12</x:f>
        <x:v>0</x:v>
      </x:c>
      <x:c r="AP127" s="17" t="n">
        <x:f>MIN(AN127+AO127,AP$5)</x:f>
        <x:v>0</x:v>
      </x:c>
      <x:c r="AQ127" s="17" t="n">
        <x:f>MIN(MAX(0,AN127+AO127-AP127),MAX(0,$I127-SUM(M127,S127,Y127,AE127,AK127)))</x:f>
        <x:v>0</x:v>
      </x:c>
      <x:c r="AR127" s="17" t="n">
        <x:f>SUM(AP127,AQ127)</x:f>
        <x:v>0</x:v>
      </x:c>
      <x:c r="AS127" s="17" t="n">
        <x:f>MAX(0,AN127+AO127-AR127)</x:f>
        <x:v>0</x:v>
      </x:c>
    </x:row>
    <x:row r="128" ht="24" customHeight="1">
      <x:c r="A128" s="2" t="n">
        <x:f>119</x:f>
        <x:v>119</x:v>
      </x:c>
      <x:c r="B128" s="17" t="n">
        <x:f>'Monthly budget'!C126</x:f>
        <x:v>115</x:v>
      </x:c>
      <x:c r="C128" s="17" t="n">
        <x:f>'Monthly budget'!D126</x:f>
        <x:v>300</x:v>
      </x:c>
      <x:c r="D128" s="17" t="n">
        <x:f>SUM(J128,P128,V128,AB128,AH128,AN128)</x:f>
        <x:v>0</x:v>
      </x:c>
      <x:c r="E128" s="17" t="n">
        <x:f>SUM(K128,Q128,W128,AC128,AI128,AO128)</x:f>
        <x:v>0</x:v>
      </x:c>
      <x:c r="F128" s="17" t="n">
        <x:f>SUM(N128,T128,Z128,AF128,AL128,AR128)</x:f>
        <x:v>0</x:v>
      </x:c>
      <x:c r="G128" s="17" t="n">
        <x:f>SUM(O128,U128,AA128,AG128,AM128,AS128)</x:f>
        <x:v>0</x:v>
      </x:c>
      <x:c r="H128" s="17" t="n">
        <x:f>SUM($E$10:E128)</x:f>
        <x:v>1655.9545496698943</x:v>
      </x:c>
      <x:c r="I128" s="17" t="n">
        <x:f>MAX(0,C128-SUM(L128,R128,X128,AD128,AJ128,AP128))</x:f>
        <x:v>300</x:v>
      </x:c>
      <x:c r="J128" s="17" t="n">
        <x:f>O127</x:f>
        <x:v>0</x:v>
      </x:c>
      <x:c r="K128" s="17" t="n">
        <x:f>J128*K$5/12</x:f>
        <x:v>0</x:v>
      </x:c>
      <x:c r="L128" s="17" t="n">
        <x:f>MIN(J128+K128,L$5)</x:f>
        <x:v>0</x:v>
      </x:c>
      <x:c r="M128" s="17" t="n">
        <x:f>MIN(MAX(0,J128+K128-L128),MAX(0,$I128-0))</x:f>
        <x:v>0</x:v>
      </x:c>
      <x:c r="N128" s="17" t="n">
        <x:f>SUM(L128,M128)</x:f>
        <x:v>0</x:v>
      </x:c>
      <x:c r="O128" s="17" t="n">
        <x:f>MAX(0,J128+K128-N128)</x:f>
        <x:v>0</x:v>
      </x:c>
      <x:c r="P128" s="17" t="n">
        <x:f>U127</x:f>
        <x:v>0</x:v>
      </x:c>
      <x:c r="Q128" s="17" t="n">
        <x:f>P128*Q$5/12</x:f>
        <x:v>0</x:v>
      </x:c>
      <x:c r="R128" s="17" t="n">
        <x:f>MIN(P128+Q128,R$5)</x:f>
        <x:v>0</x:v>
      </x:c>
      <x:c r="S128" s="17" t="n">
        <x:f>MIN(MAX(0,P128+Q128-R128),MAX(0,$I128-SUM(M128)))</x:f>
        <x:v>0</x:v>
      </x:c>
      <x:c r="T128" s="17" t="n">
        <x:f>SUM(R128,S128)</x:f>
        <x:v>0</x:v>
      </x:c>
      <x:c r="U128" s="17" t="n">
        <x:f>MAX(0,P128+Q128-T128)</x:f>
        <x:v>0</x:v>
      </x:c>
      <x:c r="V128" s="17" t="n">
        <x:f>AA127</x:f>
        <x:v>0</x:v>
      </x:c>
      <x:c r="W128" s="17" t="n">
        <x:f>V128*W$5/12</x:f>
        <x:v>0</x:v>
      </x:c>
      <x:c r="X128" s="17" t="n">
        <x:f>MIN(V128+W128,X$5)</x:f>
        <x:v>0</x:v>
      </x:c>
      <x:c r="Y128" s="17" t="n">
        <x:f>MIN(MAX(0,V128+W128-X128),MAX(0,$I128-SUM(M128,S128)))</x:f>
        <x:v>0</x:v>
      </x:c>
      <x:c r="Z128" s="17" t="n">
        <x:f>SUM(X128,Y128)</x:f>
        <x:v>0</x:v>
      </x:c>
      <x:c r="AA128" s="17" t="n">
        <x:f>MAX(0,V128+W128-Z128)</x:f>
        <x:v>0</x:v>
      </x:c>
      <x:c r="AB128" s="17" t="n">
        <x:f>AG127</x:f>
        <x:v>0</x:v>
      </x:c>
      <x:c r="AC128" s="17" t="n">
        <x:f>AB128*AC$5/12</x:f>
        <x:v>0</x:v>
      </x:c>
      <x:c r="AD128" s="17" t="n">
        <x:f>MIN(AB128+AC128,AD$5)</x:f>
        <x:v>0</x:v>
      </x:c>
      <x:c r="AE128" s="17" t="n">
        <x:f>MIN(MAX(0,AB128+AC128-AD128),MAX(0,$I128-SUM(M128,S128,Y128)))</x:f>
        <x:v>0</x:v>
      </x:c>
      <x:c r="AF128" s="17" t="n">
        <x:f>SUM(AD128,AE128)</x:f>
        <x:v>0</x:v>
      </x:c>
      <x:c r="AG128" s="17" t="n">
        <x:f>MAX(0,AB128+AC128-AF128)</x:f>
        <x:v>0</x:v>
      </x:c>
      <x:c r="AH128" s="17" t="n">
        <x:f>AM127</x:f>
        <x:v>0</x:v>
      </x:c>
      <x:c r="AI128" s="17" t="n">
        <x:f>AH128*AI$5/12</x:f>
        <x:v>0</x:v>
      </x:c>
      <x:c r="AJ128" s="17" t="n">
        <x:f>MIN(AH128+AI128,AJ$5)</x:f>
        <x:v>0</x:v>
      </x:c>
      <x:c r="AK128" s="17" t="n">
        <x:f>MIN(MAX(0,AH128+AI128-AJ128),MAX(0,$I128-SUM(M128,S128,Y128,AE128)))</x:f>
        <x:v>0</x:v>
      </x:c>
      <x:c r="AL128" s="17" t="n">
        <x:f>SUM(AJ128,AK128)</x:f>
        <x:v>0</x:v>
      </x:c>
      <x:c r="AM128" s="17" t="n">
        <x:f>MAX(0,AH128+AI128-AL128)</x:f>
        <x:v>0</x:v>
      </x:c>
      <x:c r="AN128" s="17" t="n">
        <x:f>AS127</x:f>
        <x:v>0</x:v>
      </x:c>
      <x:c r="AO128" s="17" t="n">
        <x:f>AN128*AO$5/12</x:f>
        <x:v>0</x:v>
      </x:c>
      <x:c r="AP128" s="17" t="n">
        <x:f>MIN(AN128+AO128,AP$5)</x:f>
        <x:v>0</x:v>
      </x:c>
      <x:c r="AQ128" s="17" t="n">
        <x:f>MIN(MAX(0,AN128+AO128-AP128),MAX(0,$I128-SUM(M128,S128,Y128,AE128,AK128)))</x:f>
        <x:v>0</x:v>
      </x:c>
      <x:c r="AR128" s="17" t="n">
        <x:f>SUM(AP128,AQ128)</x:f>
        <x:v>0</x:v>
      </x:c>
      <x:c r="AS128" s="17" t="n">
        <x:f>MAX(0,AN128+AO128-AR128)</x:f>
        <x:v>0</x:v>
      </x:c>
    </x:row>
    <x:row r="129" ht="24" customHeight="1">
      <x:c r="A129" s="2" t="n">
        <x:f>120</x:f>
        <x:v>120</x:v>
      </x:c>
      <x:c r="B129" s="17" t="n">
        <x:f>'Monthly budget'!C127</x:f>
        <x:v>115</x:v>
      </x:c>
      <x:c r="C129" s="17" t="n">
        <x:f>'Monthly budget'!D127</x:f>
        <x:v>300</x:v>
      </x:c>
      <x:c r="D129" s="17" t="n">
        <x:f>SUM(J129,P129,V129,AB129,AH129,AN129)</x:f>
        <x:v>0</x:v>
      </x:c>
      <x:c r="E129" s="17" t="n">
        <x:f>SUM(K129,Q129,W129,AC129,AI129,AO129)</x:f>
        <x:v>0</x:v>
      </x:c>
      <x:c r="F129" s="17" t="n">
        <x:f>SUM(N129,T129,Z129,AF129,AL129,AR129)</x:f>
        <x:v>0</x:v>
      </x:c>
      <x:c r="G129" s="17" t="n">
        <x:f>SUM(O129,U129,AA129,AG129,AM129,AS129)</x:f>
        <x:v>0</x:v>
      </x:c>
      <x:c r="H129" s="17" t="n">
        <x:f>SUM($E$10:E129)</x:f>
        <x:v>1655.9545496698943</x:v>
      </x:c>
      <x:c r="I129" s="17" t="n">
        <x:f>MAX(0,C129-SUM(L129,R129,X129,AD129,AJ129,AP129))</x:f>
        <x:v>300</x:v>
      </x:c>
      <x:c r="J129" s="17" t="n">
        <x:f>O128</x:f>
        <x:v>0</x:v>
      </x:c>
      <x:c r="K129" s="17" t="n">
        <x:f>J129*K$5/12</x:f>
        <x:v>0</x:v>
      </x:c>
      <x:c r="L129" s="17" t="n">
        <x:f>MIN(J129+K129,L$5)</x:f>
        <x:v>0</x:v>
      </x:c>
      <x:c r="M129" s="17" t="n">
        <x:f>MIN(MAX(0,J129+K129-L129),MAX(0,$I129-0))</x:f>
        <x:v>0</x:v>
      </x:c>
      <x:c r="N129" s="17" t="n">
        <x:f>SUM(L129,M129)</x:f>
        <x:v>0</x:v>
      </x:c>
      <x:c r="O129" s="17" t="n">
        <x:f>MAX(0,J129+K129-N129)</x:f>
        <x:v>0</x:v>
      </x:c>
      <x:c r="P129" s="17" t="n">
        <x:f>U128</x:f>
        <x:v>0</x:v>
      </x:c>
      <x:c r="Q129" s="17" t="n">
        <x:f>P129*Q$5/12</x:f>
        <x:v>0</x:v>
      </x:c>
      <x:c r="R129" s="17" t="n">
        <x:f>MIN(P129+Q129,R$5)</x:f>
        <x:v>0</x:v>
      </x:c>
      <x:c r="S129" s="17" t="n">
        <x:f>MIN(MAX(0,P129+Q129-R129),MAX(0,$I129-SUM(M129)))</x:f>
        <x:v>0</x:v>
      </x:c>
      <x:c r="T129" s="17" t="n">
        <x:f>SUM(R129,S129)</x:f>
        <x:v>0</x:v>
      </x:c>
      <x:c r="U129" s="17" t="n">
        <x:f>MAX(0,P129+Q129-T129)</x:f>
        <x:v>0</x:v>
      </x:c>
      <x:c r="V129" s="17" t="n">
        <x:f>AA128</x:f>
        <x:v>0</x:v>
      </x:c>
      <x:c r="W129" s="17" t="n">
        <x:f>V129*W$5/12</x:f>
        <x:v>0</x:v>
      </x:c>
      <x:c r="X129" s="17" t="n">
        <x:f>MIN(V129+W129,X$5)</x:f>
        <x:v>0</x:v>
      </x:c>
      <x:c r="Y129" s="17" t="n">
        <x:f>MIN(MAX(0,V129+W129-X129),MAX(0,$I129-SUM(M129,S129)))</x:f>
        <x:v>0</x:v>
      </x:c>
      <x:c r="Z129" s="17" t="n">
        <x:f>SUM(X129,Y129)</x:f>
        <x:v>0</x:v>
      </x:c>
      <x:c r="AA129" s="17" t="n">
        <x:f>MAX(0,V129+W129-Z129)</x:f>
        <x:v>0</x:v>
      </x:c>
      <x:c r="AB129" s="17" t="n">
        <x:f>AG128</x:f>
        <x:v>0</x:v>
      </x:c>
      <x:c r="AC129" s="17" t="n">
        <x:f>AB129*AC$5/12</x:f>
        <x:v>0</x:v>
      </x:c>
      <x:c r="AD129" s="17" t="n">
        <x:f>MIN(AB129+AC129,AD$5)</x:f>
        <x:v>0</x:v>
      </x:c>
      <x:c r="AE129" s="17" t="n">
        <x:f>MIN(MAX(0,AB129+AC129-AD129),MAX(0,$I129-SUM(M129,S129,Y129)))</x:f>
        <x:v>0</x:v>
      </x:c>
      <x:c r="AF129" s="17" t="n">
        <x:f>SUM(AD129,AE129)</x:f>
        <x:v>0</x:v>
      </x:c>
      <x:c r="AG129" s="17" t="n">
        <x:f>MAX(0,AB129+AC129-AF129)</x:f>
        <x:v>0</x:v>
      </x:c>
      <x:c r="AH129" s="17" t="n">
        <x:f>AM128</x:f>
        <x:v>0</x:v>
      </x:c>
      <x:c r="AI129" s="17" t="n">
        <x:f>AH129*AI$5/12</x:f>
        <x:v>0</x:v>
      </x:c>
      <x:c r="AJ129" s="17" t="n">
        <x:f>MIN(AH129+AI129,AJ$5)</x:f>
        <x:v>0</x:v>
      </x:c>
      <x:c r="AK129" s="17" t="n">
        <x:f>MIN(MAX(0,AH129+AI129-AJ129),MAX(0,$I129-SUM(M129,S129,Y129,AE129)))</x:f>
        <x:v>0</x:v>
      </x:c>
      <x:c r="AL129" s="17" t="n">
        <x:f>SUM(AJ129,AK129)</x:f>
        <x:v>0</x:v>
      </x:c>
      <x:c r="AM129" s="17" t="n">
        <x:f>MAX(0,AH129+AI129-AL129)</x:f>
        <x:v>0</x:v>
      </x:c>
      <x:c r="AN129" s="17" t="n">
        <x:f>AS128</x:f>
        <x:v>0</x:v>
      </x:c>
      <x:c r="AO129" s="17" t="n">
        <x:f>AN129*AO$5/12</x:f>
        <x:v>0</x:v>
      </x:c>
      <x:c r="AP129" s="17" t="n">
        <x:f>MIN(AN129+AO129,AP$5)</x:f>
        <x:v>0</x:v>
      </x:c>
      <x:c r="AQ129" s="17" t="n">
        <x:f>MIN(MAX(0,AN129+AO129-AP129),MAX(0,$I129-SUM(M129,S129,Y129,AE129,AK129)))</x:f>
        <x:v>0</x:v>
      </x:c>
      <x:c r="AR129" s="17" t="n">
        <x:f>SUM(AP129,AQ129)</x:f>
        <x:v>0</x:v>
      </x:c>
      <x:c r="AS129" s="17" t="n">
        <x:f>MAX(0,AN129+AO129-AR129)</x:f>
        <x:v>0</x:v>
      </x:c>
    </x:row>
  </x:sheetData>
  <x:mergeCells>
    <x:mergeCell ref="A7:I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Actual payments and balances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48" customHeight="1">
      <x:c r="A4" s="9" t="str">
        <x:v>Enter aggregate posted payments and closing balances from your statements. Blank means not recorded; numeric 0 is a real amount. Differences are actual minus planned. This log does not overwrite the forecast.</x:v>
      </x:c>
      <x:c r="B4" s="8"/>
      <x:c r="C4" s="8"/>
      <x:c r="D4" s="8"/>
      <x:c r="E4" s="8"/>
      <x:c r="F4" s="8"/>
      <x:c r="G4" s="8"/>
      <x:c r="H4" s="8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13" t="str">
        <x:v>Month</x:v>
      </x:c>
      <x:c r="B7" s="13" t="str">
        <x:v>Planned payment ($)</x:v>
      </x:c>
      <x:c r="C7" s="13" t="str">
        <x:v>Actual paid ($)</x:v>
      </x:c>
      <x:c r="D7" s="13" t="str">
        <x:v>Payment difference ($)</x:v>
      </x:c>
      <x:c r="E7" s="13" t="str">
        <x:v>Planned balance ($)</x:v>
      </x:c>
      <x:c r="F7" s="13" t="str">
        <x:v>Actual closing ($)</x:v>
      </x:c>
      <x:c r="G7" s="13" t="str">
        <x:v>Balance difference ($)</x:v>
      </x:c>
      <x:c r="H7" s="13" t="str">
        <x:v>Your note</x:v>
      </x:c>
    </x:row>
    <x:row r="8" ht="24" customHeight="1">
      <x:c r="A8" s="2" t="n">
        <x:f>1</x:f>
        <x:v>1</x:v>
      </x:c>
      <x:c r="B8" s="17" t="n">
        <x:f>'Schedule'!F10</x:f>
        <x:v>300</x:v>
      </x:c>
      <x:c r="C8" s="7"/>
      <x:c r="D8" s="17" t="str">
        <x:f>IF(ISBLANK(C8),"",C8-B8)</x:f>
      </x:c>
      <x:c r="E8" s="17" t="n">
        <x:f>'Schedule'!G10</x:f>
        <x:v>5806.666666666667</x:v>
      </x:c>
      <x:c r="F8" s="7"/>
      <x:c r="G8" s="17" t="str">
        <x:f>IF(ISBLANK(F8),"",F8-E8)</x:f>
      </x:c>
      <x:c r="H8" s="6"/>
    </x:row>
    <x:row r="9" ht="24" customHeight="1">
      <x:c r="A9" s="2" t="n">
        <x:f>2</x:f>
        <x:v>2</x:v>
      </x:c>
      <x:c r="B9" s="17" t="n">
        <x:f>'Schedule'!F11</x:f>
        <x:v>300</x:v>
      </x:c>
      <x:c r="C9" s="7"/>
      <x:c r="D9" s="17" t="str">
        <x:f>IF(ISBLANK(C9),"",C9-B9)</x:f>
      </x:c>
      <x:c r="E9" s="17" t="n">
        <x:f>'Schedule'!G11</x:f>
        <x:v>5611.377777777778</x:v>
      </x:c>
      <x:c r="F9" s="7"/>
      <x:c r="G9" s="17" t="str">
        <x:f>IF(ISBLANK(F9),"",F9-E9)</x:f>
      </x:c>
      <x:c r="H9" s="6"/>
    </x:row>
    <x:row r="10" ht="24" customHeight="1">
      <x:c r="A10" s="2" t="n">
        <x:f>3</x:f>
        <x:v>3</x:v>
      </x:c>
      <x:c r="B10" s="17" t="n">
        <x:f>'Schedule'!F12</x:f>
        <x:v>300</x:v>
      </x:c>
      <x:c r="C10" s="7"/>
      <x:c r="D10" s="17" t="str">
        <x:f>IF(ISBLANK(C10),"",C10-B10)</x:f>
      </x:c>
      <x:c r="E10" s="17" t="n">
        <x:f>'Schedule'!G12</x:f>
        <x:v>5414.106962962963</x:v>
      </x:c>
      <x:c r="F10" s="7"/>
      <x:c r="G10" s="17" t="str">
        <x:f>IF(ISBLANK(F10),"",F10-E10)</x:f>
      </x:c>
      <x:c r="H10" s="6"/>
    </x:row>
    <x:row r="11" ht="24" customHeight="1">
      <x:c r="A11" s="2" t="n">
        <x:f>4</x:f>
        <x:v>4</x:v>
      </x:c>
      <x:c r="B11" s="17" t="n">
        <x:f>'Schedule'!F13</x:f>
        <x:v>300</x:v>
      </x:c>
      <x:c r="C11" s="7"/>
      <x:c r="D11" s="17" t="str">
        <x:f>IF(ISBLANK(C11),"",C11-B11)</x:f>
      </x:c>
      <x:c r="E11" s="17" t="n">
        <x:f>'Schedule'!G13</x:f>
        <x:v>5214.827409382715</x:v>
      </x:c>
      <x:c r="F11" s="7"/>
      <x:c r="G11" s="17" t="str">
        <x:f>IF(ISBLANK(F11),"",F11-E11)</x:f>
      </x:c>
      <x:c r="H11" s="6"/>
    </x:row>
    <x:row r="12" ht="24" customHeight="1">
      <x:c r="A12" s="2" t="n">
        <x:f>5</x:f>
        <x:v>5</x:v>
      </x:c>
      <x:c r="B12" s="17" t="n">
        <x:f>'Schedule'!F14</x:f>
        <x:v>300</x:v>
      </x:c>
      <x:c r="C12" s="7"/>
      <x:c r="D12" s="17" t="str">
        <x:f>IF(ISBLANK(C12),"",C12-B12)</x:f>
      </x:c>
      <x:c r="E12" s="17" t="n">
        <x:f>'Schedule'!G14</x:f>
        <x:v>5013.511853445267</x:v>
      </x:c>
      <x:c r="F12" s="7"/>
      <x:c r="G12" s="17" t="str">
        <x:f>IF(ISBLANK(F12),"",F12-E12)</x:f>
      </x:c>
      <x:c r="H12" s="6"/>
    </x:row>
    <x:row r="13" ht="24" customHeight="1">
      <x:c r="A13" s="2" t="n">
        <x:f>6</x:f>
        <x:v>6</x:v>
      </x:c>
      <x:c r="B13" s="17" t="n">
        <x:f>'Schedule'!F15</x:f>
        <x:v>300</x:v>
      </x:c>
      <x:c r="C13" s="7"/>
      <x:c r="D13" s="17" t="str">
        <x:f>IF(ISBLANK(C13),"",C13-B13)</x:f>
      </x:c>
      <x:c r="E13" s="17" t="n">
        <x:f>'Schedule'!G15</x:f>
        <x:v>4810.132572361568</x:v>
      </x:c>
      <x:c r="F13" s="7"/>
      <x:c r="G13" s="17" t="str">
        <x:f>IF(ISBLANK(F13),"",F13-E13)</x:f>
      </x:c>
      <x:c r="H13" s="6"/>
    </x:row>
    <x:row r="14" ht="24" customHeight="1">
      <x:c r="A14" s="2" t="n">
        <x:f>7</x:f>
        <x:v>7</x:v>
      </x:c>
      <x:c r="B14" s="17" t="n">
        <x:f>'Schedule'!F16</x:f>
        <x:v>300</x:v>
      </x:c>
      <x:c r="C14" s="7"/>
      <x:c r="D14" s="17" t="str">
        <x:f>IF(ISBLANK(C14),"",C14-B14)</x:f>
      </x:c>
      <x:c r="E14" s="17" t="n">
        <x:f>'Schedule'!G16</x:f>
        <x:v>4604.661375535179</x:v>
      </x:c>
      <x:c r="F14" s="7"/>
      <x:c r="G14" s="17" t="str">
        <x:f>IF(ISBLANK(F14),"",F14-E14)</x:f>
      </x:c>
      <x:c r="H14" s="6"/>
    </x:row>
    <x:row r="15" ht="24" customHeight="1">
      <x:c r="A15" s="2" t="n">
        <x:f>8</x:f>
        <x:v>8</x:v>
      </x:c>
      <x:c r="B15" s="17" t="n">
        <x:f>'Schedule'!F17</x:f>
        <x:v>300</x:v>
      </x:c>
      <x:c r="C15" s="7"/>
      <x:c r="D15" s="17" t="str">
        <x:f>IF(ISBLANK(C15),"",C15-B15)</x:f>
      </x:c>
      <x:c r="E15" s="17" t="n">
        <x:f>'Schedule'!G17</x:f>
        <x:v>4396.7546030458825</x:v>
      </x:c>
      <x:c r="F15" s="7"/>
      <x:c r="G15" s="17" t="str">
        <x:f>IF(ISBLANK(F15),"",F15-E15)</x:f>
      </x:c>
      <x:c r="H15" s="6"/>
    </x:row>
    <x:row r="16" ht="24" customHeight="1">
      <x:c r="A16" s="2" t="n">
        <x:f>9</x:f>
        <x:v>9</x:v>
      </x:c>
      <x:c r="B16" s="17" t="n">
        <x:f>'Schedule'!F18</x:f>
        <x:v>300</x:v>
      </x:c>
      <x:c r="C16" s="7"/>
      <x:c r="D16" s="17" t="str">
        <x:f>IF(ISBLANK(C16),"",C16-B16)</x:f>
      </x:c>
      <x:c r="E16" s="17" t="n">
        <x:f>'Schedule'!G18</x:f>
        <x:v>4184.6896951068</x:v>
      </x:c>
      <x:c r="F16" s="7"/>
      <x:c r="G16" s="17" t="str">
        <x:f>IF(ISBLANK(F16),"",F16-E16)</x:f>
      </x:c>
      <x:c r="H16" s="6"/>
    </x:row>
    <x:row r="17" ht="24" customHeight="1">
      <x:c r="A17" s="2" t="n">
        <x:f>10</x:f>
        <x:v>10</x:v>
      </x:c>
      <x:c r="B17" s="17" t="n">
        <x:f>'Schedule'!F19</x:f>
        <x:v>300</x:v>
      </x:c>
      <x:c r="C17" s="7"/>
      <x:c r="D17" s="17" t="str">
        <x:f>IF(ISBLANK(C17),"",C17-B17)</x:f>
      </x:c>
      <x:c r="E17" s="17" t="n">
        <x:f>'Schedule'!G19</x:f>
        <x:v>3968.3834890089365</x:v>
      </x:c>
      <x:c r="F17" s="7"/>
      <x:c r="G17" s="17" t="str">
        <x:f>IF(ISBLANK(F17),"",F17-E17)</x:f>
      </x:c>
      <x:c r="H17" s="6"/>
    </x:row>
    <x:row r="18" ht="24" customHeight="1">
      <x:c r="A18" s="2" t="n">
        <x:f>11</x:f>
        <x:v>11</x:v>
      </x:c>
      <x:c r="B18" s="17" t="n">
        <x:f>'Schedule'!F20</x:f>
        <x:v>300</x:v>
      </x:c>
      <x:c r="C18" s="7"/>
      <x:c r="D18" s="17" t="str">
        <x:f>IF(ISBLANK(C18),"",C18-B18)</x:f>
      </x:c>
      <x:c r="E18" s="17" t="n">
        <x:f>'Schedule'!G20</x:f>
        <x:v>3747.7511587891154</x:v>
      </x:c>
      <x:c r="F18" s="7"/>
      <x:c r="G18" s="17" t="str">
        <x:f>IF(ISBLANK(F18),"",F18-E18)</x:f>
      </x:c>
      <x:c r="H18" s="6"/>
    </x:row>
    <x:row r="19" ht="24" customHeight="1">
      <x:c r="A19" s="2" t="n">
        <x:f>12</x:f>
        <x:v>12</x:v>
      </x:c>
      <x:c r="B19" s="17" t="n">
        <x:f>'Schedule'!F21</x:f>
        <x:v>300</x:v>
      </x:c>
      <x:c r="C19" s="7"/>
      <x:c r="D19" s="17" t="str">
        <x:f>IF(ISBLANK(C19),"",C19-B19)</x:f>
      </x:c>
      <x:c r="E19" s="17" t="n">
        <x:f>'Schedule'!G21</x:f>
        <x:v>3522.7061819648975</x:v>
      </x:c>
      <x:c r="F19" s="7"/>
      <x:c r="G19" s="17" t="str">
        <x:f>IF(ISBLANK(F19),"",F19-E19)</x:f>
      </x:c>
      <x:c r="H19" s="6"/>
    </x:row>
    <x:row r="20" ht="24" customHeight="1">
      <x:c r="A20" s="2" t="n">
        <x:f>13</x:f>
        <x:v>13</x:v>
      </x:c>
      <x:c r="B20" s="17" t="n">
        <x:f>'Schedule'!F22</x:f>
        <x:v>300</x:v>
      </x:c>
      <x:c r="C20" s="7"/>
      <x:c r="D20" s="17" t="str">
        <x:f>IF(ISBLANK(C20),"",C20-B20)</x:f>
      </x:c>
      <x:c r="E20" s="17" t="n">
        <x:f>'Schedule'!G22</x:f>
        <x:v>3293.1603056041954</x:v>
      </x:c>
      <x:c r="F20" s="7"/>
      <x:c r="G20" s="17" t="str">
        <x:f>IF(ISBLANK(F20),"",F20-E20)</x:f>
      </x:c>
      <x:c r="H20" s="6"/>
    </x:row>
    <x:row r="21" ht="24" customHeight="1">
      <x:c r="A21" s="2" t="n">
        <x:f>14</x:f>
        <x:v>14</x:v>
      </x:c>
      <x:c r="B21" s="17" t="n">
        <x:f>'Schedule'!F23</x:f>
        <x:v>300</x:v>
      </x:c>
      <x:c r="C21" s="7"/>
      <x:c r="D21" s="17" t="str">
        <x:f>IF(ISBLANK(C21),"",C21-B21)</x:f>
      </x:c>
      <x:c r="E21" s="17" t="n">
        <x:f>'Schedule'!G23</x:f>
        <x:v>3059.0235117162792</x:v>
      </x:c>
      <x:c r="F21" s="7"/>
      <x:c r="G21" s="17" t="str">
        <x:f>IF(ISBLANK(F21),"",F21-E21)</x:f>
      </x:c>
      <x:c r="H21" s="6"/>
    </x:row>
    <x:row r="22" ht="24" customHeight="1">
      <x:c r="A22" s="2" t="n">
        <x:f>15</x:f>
        <x:v>15</x:v>
      </x:c>
      <x:c r="B22" s="17" t="n">
        <x:f>'Schedule'!F24</x:f>
        <x:v>300</x:v>
      </x:c>
      <x:c r="C22" s="7"/>
      <x:c r="D22" s="17" t="str">
        <x:f>IF(ISBLANK(C22),"",C22-B22)</x:f>
      </x:c>
      <x:c r="E22" s="17" t="n">
        <x:f>'Schedule'!G24</x:f>
        <x:v>2820.203981950605</x:v>
      </x:c>
      <x:c r="F22" s="7"/>
      <x:c r="G22" s="17" t="str">
        <x:f>IF(ISBLANK(F22),"",F22-E22)</x:f>
      </x:c>
      <x:c r="H22" s="6"/>
    </x:row>
    <x:row r="23" ht="24" customHeight="1">
      <x:c r="A23" s="2" t="n">
        <x:f>16</x:f>
        <x:v>16</x:v>
      </x:c>
      <x:c r="B23" s="17" t="n">
        <x:f>'Schedule'!F25</x:f>
        <x:v>300</x:v>
      </x:c>
      <x:c r="C23" s="7"/>
      <x:c r="D23" s="17" t="str">
        <x:f>IF(ISBLANK(C23),"",C23-B23)</x:f>
      </x:c>
      <x:c r="E23" s="17" t="n">
        <x:f>'Schedule'!G25</x:f>
        <x:v>2576.608061589617</x:v>
      </x:c>
      <x:c r="F23" s="7"/>
      <x:c r="G23" s="17" t="str">
        <x:f>IF(ISBLANK(F23),"",F23-E23)</x:f>
      </x:c>
      <x:c r="H23" s="6"/>
    </x:row>
    <x:row r="24" ht="24" customHeight="1">
      <x:c r="A24" s="2" t="n">
        <x:f>17</x:f>
        <x:v>17</x:v>
      </x:c>
      <x:c r="B24" s="17" t="n">
        <x:f>'Schedule'!F26</x:f>
        <x:v>300</x:v>
      </x:c>
      <x:c r="C24" s="7"/>
      <x:c r="D24" s="17" t="str">
        <x:f>IF(ISBLANK(C24),"",C24-B24)</x:f>
      </x:c>
      <x:c r="E24" s="17" t="n">
        <x:f>'Schedule'!G26</x:f>
        <x:v>2328.1402228214097</x:v>
      </x:c>
      <x:c r="F24" s="7"/>
      <x:c r="G24" s="17" t="str">
        <x:f>IF(ISBLANK(F24),"",F24-E24)</x:f>
      </x:c>
      <x:c r="H24" s="6"/>
    </x:row>
    <x:row r="25" ht="24" customHeight="1">
      <x:c r="A25" s="2" t="n">
        <x:f>18</x:f>
        <x:v>18</x:v>
      </x:c>
      <x:c r="B25" s="17" t="n">
        <x:f>'Schedule'!F27</x:f>
        <x:v>300</x:v>
      </x:c>
      <x:c r="C25" s="7"/>
      <x:c r="D25" s="17" t="str">
        <x:f>IF(ISBLANK(C25),"",C25-B25)</x:f>
      </x:c>
      <x:c r="E25" s="17" t="n">
        <x:f>'Schedule'!G27</x:f>
        <x:v>2074.703027277838</x:v>
      </x:c>
      <x:c r="F25" s="7"/>
      <x:c r="G25" s="17" t="str">
        <x:f>IF(ISBLANK(F25),"",F25-E25)</x:f>
      </x:c>
      <x:c r="H25" s="6"/>
    </x:row>
    <x:row r="26" ht="24" customHeight="1">
      <x:c r="A26" s="2" t="n">
        <x:f>19</x:f>
        <x:v>19</x:v>
      </x:c>
      <x:c r="B26" s="17" t="n">
        <x:f>'Schedule'!F28</x:f>
        <x:v>300</x:v>
      </x:c>
      <x:c r="C26" s="7"/>
      <x:c r="D26" s="17" t="str">
        <x:f>IF(ISBLANK(C26),"",C26-B26)</x:f>
      </x:c>
      <x:c r="E26" s="17" t="n">
        <x:f>'Schedule'!G28</x:f>
        <x:v>1816.1970878233947</x:v>
      </x:c>
      <x:c r="F26" s="7"/>
      <x:c r="G26" s="17" t="str">
        <x:f>IF(ISBLANK(F26),"",F26-E26)</x:f>
      </x:c>
      <x:c r="H26" s="6"/>
    </x:row>
    <x:row r="27" ht="24" customHeight="1">
      <x:c r="A27" s="2" t="n">
        <x:f>20</x:f>
        <x:v>20</x:v>
      </x:c>
      <x:c r="B27" s="17" t="n">
        <x:f>'Schedule'!F29</x:f>
        <x:v>300</x:v>
      </x:c>
      <x:c r="C27" s="7"/>
      <x:c r="D27" s="17" t="str">
        <x:f>IF(ISBLANK(C27),"",C27-B27)</x:f>
      </x:c>
      <x:c r="E27" s="17" t="n">
        <x:f>'Schedule'!G29</x:f>
        <x:v>1552.5210295798627</x:v>
      </x:c>
      <x:c r="F27" s="7"/>
      <x:c r="G27" s="17" t="str">
        <x:f>IF(ISBLANK(F27),"",F27-E27)</x:f>
      </x:c>
      <x:c r="H27" s="6"/>
    </x:row>
    <x:row r="28" ht="24" customHeight="1">
      <x:c r="A28" s="2" t="n">
        <x:f>21</x:f>
        <x:v>21</x:v>
      </x:c>
      <x:c r="B28" s="17" t="n">
        <x:f>'Schedule'!F30</x:f>
        <x:v>300</x:v>
      </x:c>
      <x:c r="C28" s="7"/>
      <x:c r="D28" s="17" t="str">
        <x:f>IF(ISBLANK(C28),"",C28-B28)</x:f>
      </x:c>
      <x:c r="E28" s="17" t="n">
        <x:f>'Schedule'!G30</x:f>
        <x:v>1283.57145017146</x:v>
      </x:c>
      <x:c r="F28" s="7"/>
      <x:c r="G28" s="17" t="str">
        <x:f>IF(ISBLANK(F28),"",F28-E28)</x:f>
      </x:c>
      <x:c r="H28" s="6"/>
    </x:row>
    <x:row r="29" ht="24" customHeight="1">
      <x:c r="A29" s="2" t="n">
        <x:f>22</x:f>
        <x:v>22</x:v>
      </x:c>
      <x:c r="B29" s="17" t="n">
        <x:f>'Schedule'!F31</x:f>
        <x:v>300</x:v>
      </x:c>
      <x:c r="C29" s="7"/>
      <x:c r="D29" s="17" t="str">
        <x:f>IF(ISBLANK(C29),"",C29-B29)</x:f>
      </x:c>
      <x:c r="E29" s="17" t="n">
        <x:f>'Schedule'!G31</x:f>
        <x:v>1009.2428791748891</x:v>
      </x:c>
      <x:c r="F29" s="7"/>
      <x:c r="G29" s="17" t="str">
        <x:f>IF(ISBLANK(F29),"",F29-E29)</x:f>
      </x:c>
      <x:c r="H29" s="6"/>
    </x:row>
    <x:row r="30" ht="24" customHeight="1">
      <x:c r="A30" s="2" t="n">
        <x:f>23</x:f>
        <x:v>23</x:v>
      </x:c>
      <x:c r="B30" s="17" t="n">
        <x:f>'Schedule'!F32</x:f>
        <x:v>300</x:v>
      </x:c>
      <x:c r="C30" s="7"/>
      <x:c r="D30" s="17" t="str">
        <x:f>IF(ISBLANK(C30),"",C30-B30)</x:f>
      </x:c>
      <x:c r="E30" s="17" t="n">
        <x:f>'Schedule'!G32</x:f>
        <x:v>729.427736758387</x:v>
      </x:c>
      <x:c r="F30" s="7"/>
      <x:c r="G30" s="17" t="str">
        <x:f>IF(ISBLANK(F30),"",F30-E30)</x:f>
      </x:c>
      <x:c r="H30" s="6"/>
    </x:row>
    <x:row r="31" ht="24" customHeight="1">
      <x:c r="A31" s="2" t="n">
        <x:f>24</x:f>
        <x:v>24</x:v>
      </x:c>
      <x:c r="B31" s="17" t="n">
        <x:f>'Schedule'!F33</x:f>
        <x:v>300</x:v>
      </x:c>
      <x:c r="C31" s="7"/>
      <x:c r="D31" s="17" t="str">
        <x:f>IF(ISBLANK(C31),"",C31-B31)</x:f>
      </x:c>
      <x:c r="E31" s="17" t="n">
        <x:f>'Schedule'!G33</x:f>
        <x:v>444.0162914935547</x:v>
      </x:c>
      <x:c r="F31" s="7"/>
      <x:c r="G31" s="17" t="str">
        <x:f>IF(ISBLANK(F31),"",F31-E31)</x:f>
      </x:c>
      <x:c r="H31" s="6"/>
    </x:row>
    <x:row r="32" ht="24" customHeight="1">
      <x:c r="A32" s="2" t="n">
        <x:f>25</x:f>
        <x:v>25</x:v>
      </x:c>
      <x:c r="B32" s="17" t="n">
        <x:f>'Schedule'!F34</x:f>
        <x:v>300</x:v>
      </x:c>
      <x:c r="C32" s="7"/>
      <x:c r="D32" s="17" t="str">
        <x:f>IF(ISBLANK(C32),"",C32-B32)</x:f>
      </x:c>
      <x:c r="E32" s="17" t="n">
        <x:f>'Schedule'!G34</x:f>
        <x:v>152.8966173234258</x:v>
      </x:c>
      <x:c r="F32" s="7"/>
      <x:c r="G32" s="17" t="str">
        <x:f>IF(ISBLANK(F32),"",F32-E32)</x:f>
      </x:c>
      <x:c r="H32" s="6"/>
    </x:row>
    <x:row r="33" ht="24" customHeight="1">
      <x:c r="A33" s="2" t="n">
        <x:f>26</x:f>
        <x:v>26</x:v>
      </x:c>
      <x:c r="B33" s="17" t="n">
        <x:f>'Schedule'!F35</x:f>
        <x:v>155.9545496698943</x:v>
      </x:c>
      <x:c r="C33" s="7"/>
      <x:c r="D33" s="17" t="str">
        <x:f>IF(ISBLANK(C33),"",C33-B33)</x:f>
      </x:c>
      <x:c r="E33" s="17" t="n">
        <x:f>'Schedule'!G35</x:f>
        <x:v>0</x:v>
      </x:c>
      <x:c r="F33" s="7"/>
      <x:c r="G33" s="17" t="str">
        <x:f>IF(ISBLANK(F33),"",F33-E33)</x:f>
      </x:c>
      <x:c r="H33" s="6"/>
    </x:row>
    <x:row r="34" ht="24" customHeight="1">
      <x:c r="A34" s="2" t="n">
        <x:f>27</x:f>
        <x:v>27</x:v>
      </x:c>
      <x:c r="B34" s="17" t="n">
        <x:f>'Schedule'!F36</x:f>
        <x:v>0</x:v>
      </x:c>
      <x:c r="C34" s="7"/>
      <x:c r="D34" s="17" t="str">
        <x:f>IF(ISBLANK(C34),"",C34-B34)</x:f>
      </x:c>
      <x:c r="E34" s="17" t="n">
        <x:f>'Schedule'!G36</x:f>
        <x:v>0</x:v>
      </x:c>
      <x:c r="F34" s="7"/>
      <x:c r="G34" s="17" t="str">
        <x:f>IF(ISBLANK(F34),"",F34-E34)</x:f>
      </x:c>
      <x:c r="H34" s="6"/>
    </x:row>
    <x:row r="35" ht="24" customHeight="1">
      <x:c r="A35" s="2" t="n">
        <x:f>28</x:f>
        <x:v>28</x:v>
      </x:c>
      <x:c r="B35" s="17" t="n">
        <x:f>'Schedule'!F37</x:f>
        <x:v>0</x:v>
      </x:c>
      <x:c r="C35" s="7"/>
      <x:c r="D35" s="17" t="str">
        <x:f>IF(ISBLANK(C35),"",C35-B35)</x:f>
      </x:c>
      <x:c r="E35" s="17" t="n">
        <x:f>'Schedule'!G37</x:f>
        <x:v>0</x:v>
      </x:c>
      <x:c r="F35" s="7"/>
      <x:c r="G35" s="17" t="str">
        <x:f>IF(ISBLANK(F35),"",F35-E35)</x:f>
      </x:c>
      <x:c r="H35" s="6"/>
    </x:row>
    <x:row r="36" ht="24" customHeight="1">
      <x:c r="A36" s="2" t="n">
        <x:f>29</x:f>
        <x:v>29</x:v>
      </x:c>
      <x:c r="B36" s="17" t="n">
        <x:f>'Schedule'!F38</x:f>
        <x:v>0</x:v>
      </x:c>
      <x:c r="C36" s="7"/>
      <x:c r="D36" s="17" t="str">
        <x:f>IF(ISBLANK(C36),"",C36-B36)</x:f>
      </x:c>
      <x:c r="E36" s="17" t="n">
        <x:f>'Schedule'!G38</x:f>
        <x:v>0</x:v>
      </x:c>
      <x:c r="F36" s="7"/>
      <x:c r="G36" s="17" t="str">
        <x:f>IF(ISBLANK(F36),"",F36-E36)</x:f>
      </x:c>
      <x:c r="H36" s="6"/>
    </x:row>
    <x:row r="37" ht="24" customHeight="1">
      <x:c r="A37" s="2" t="n">
        <x:f>30</x:f>
        <x:v>30</x:v>
      </x:c>
      <x:c r="B37" s="17" t="n">
        <x:f>'Schedule'!F39</x:f>
        <x:v>0</x:v>
      </x:c>
      <x:c r="C37" s="7"/>
      <x:c r="D37" s="17" t="str">
        <x:f>IF(ISBLANK(C37),"",C37-B37)</x:f>
      </x:c>
      <x:c r="E37" s="17" t="n">
        <x:f>'Schedule'!G39</x:f>
        <x:v>0</x:v>
      </x:c>
      <x:c r="F37" s="7"/>
      <x:c r="G37" s="17" t="str">
        <x:f>IF(ISBLANK(F37),"",F37-E37)</x:f>
      </x:c>
      <x:c r="H37" s="6"/>
    </x:row>
    <x:row r="38" ht="24" customHeight="1">
      <x:c r="A38" s="2" t="n">
        <x:f>31</x:f>
        <x:v>31</x:v>
      </x:c>
      <x:c r="B38" s="17" t="n">
        <x:f>'Schedule'!F40</x:f>
        <x:v>0</x:v>
      </x:c>
      <x:c r="C38" s="7"/>
      <x:c r="D38" s="17" t="str">
        <x:f>IF(ISBLANK(C38),"",C38-B38)</x:f>
      </x:c>
      <x:c r="E38" s="17" t="n">
        <x:f>'Schedule'!G40</x:f>
        <x:v>0</x:v>
      </x:c>
      <x:c r="F38" s="7"/>
      <x:c r="G38" s="17" t="str">
        <x:f>IF(ISBLANK(F38),"",F38-E38)</x:f>
      </x:c>
      <x:c r="H38" s="6"/>
    </x:row>
    <x:row r="39" ht="24" customHeight="1">
      <x:c r="A39" s="2" t="n">
        <x:f>32</x:f>
        <x:v>32</x:v>
      </x:c>
      <x:c r="B39" s="17" t="n">
        <x:f>'Schedule'!F41</x:f>
        <x:v>0</x:v>
      </x:c>
      <x:c r="C39" s="7"/>
      <x:c r="D39" s="17" t="str">
        <x:f>IF(ISBLANK(C39),"",C39-B39)</x:f>
      </x:c>
      <x:c r="E39" s="17" t="n">
        <x:f>'Schedule'!G41</x:f>
        <x:v>0</x:v>
      </x:c>
      <x:c r="F39" s="7"/>
      <x:c r="G39" s="17" t="str">
        <x:f>IF(ISBLANK(F39),"",F39-E39)</x:f>
      </x:c>
      <x:c r="H39" s="6"/>
    </x:row>
    <x:row r="40" ht="24" customHeight="1">
      <x:c r="A40" s="2" t="n">
        <x:f>33</x:f>
        <x:v>33</x:v>
      </x:c>
      <x:c r="B40" s="17" t="n">
        <x:f>'Schedule'!F42</x:f>
        <x:v>0</x:v>
      </x:c>
      <x:c r="C40" s="7"/>
      <x:c r="D40" s="17" t="str">
        <x:f>IF(ISBLANK(C40),"",C40-B40)</x:f>
      </x:c>
      <x:c r="E40" s="17" t="n">
        <x:f>'Schedule'!G42</x:f>
        <x:v>0</x:v>
      </x:c>
      <x:c r="F40" s="7"/>
      <x:c r="G40" s="17" t="str">
        <x:f>IF(ISBLANK(F40),"",F40-E40)</x:f>
      </x:c>
      <x:c r="H40" s="6"/>
    </x:row>
    <x:row r="41" ht="24" customHeight="1">
      <x:c r="A41" s="2" t="n">
        <x:f>34</x:f>
        <x:v>34</x:v>
      </x:c>
      <x:c r="B41" s="17" t="n">
        <x:f>'Schedule'!F43</x:f>
        <x:v>0</x:v>
      </x:c>
      <x:c r="C41" s="7"/>
      <x:c r="D41" s="17" t="str">
        <x:f>IF(ISBLANK(C41),"",C41-B41)</x:f>
      </x:c>
      <x:c r="E41" s="17" t="n">
        <x:f>'Schedule'!G43</x:f>
        <x:v>0</x:v>
      </x:c>
      <x:c r="F41" s="7"/>
      <x:c r="G41" s="17" t="str">
        <x:f>IF(ISBLANK(F41),"",F41-E41)</x:f>
      </x:c>
      <x:c r="H41" s="6"/>
    </x:row>
    <x:row r="42" ht="24" customHeight="1">
      <x:c r="A42" s="2" t="n">
        <x:f>35</x:f>
        <x:v>35</x:v>
      </x:c>
      <x:c r="B42" s="17" t="n">
        <x:f>'Schedule'!F44</x:f>
        <x:v>0</x:v>
      </x:c>
      <x:c r="C42" s="7"/>
      <x:c r="D42" s="17" t="str">
        <x:f>IF(ISBLANK(C42),"",C42-B42)</x:f>
      </x:c>
      <x:c r="E42" s="17" t="n">
        <x:f>'Schedule'!G44</x:f>
        <x:v>0</x:v>
      </x:c>
      <x:c r="F42" s="7"/>
      <x:c r="G42" s="17" t="str">
        <x:f>IF(ISBLANK(F42),"",F42-E42)</x:f>
      </x:c>
      <x:c r="H42" s="6"/>
    </x:row>
    <x:row r="43" ht="24" customHeight="1">
      <x:c r="A43" s="2" t="n">
        <x:f>36</x:f>
        <x:v>36</x:v>
      </x:c>
      <x:c r="B43" s="17" t="n">
        <x:f>'Schedule'!F45</x:f>
        <x:v>0</x:v>
      </x:c>
      <x:c r="C43" s="7"/>
      <x:c r="D43" s="17" t="str">
        <x:f>IF(ISBLANK(C43),"",C43-B43)</x:f>
      </x:c>
      <x:c r="E43" s="17" t="n">
        <x:f>'Schedule'!G45</x:f>
        <x:v>0</x:v>
      </x:c>
      <x:c r="F43" s="7"/>
      <x:c r="G43" s="17" t="str">
        <x:f>IF(ISBLANK(F43),"",F43-E43)</x:f>
      </x:c>
      <x:c r="H43" s="6"/>
    </x:row>
    <x:row r="44" ht="24" customHeight="1">
      <x:c r="A44" s="2" t="n">
        <x:f>37</x:f>
        <x:v>37</x:v>
      </x:c>
      <x:c r="B44" s="17" t="n">
        <x:f>'Schedule'!F46</x:f>
        <x:v>0</x:v>
      </x:c>
      <x:c r="C44" s="7"/>
      <x:c r="D44" s="17" t="str">
        <x:f>IF(ISBLANK(C44),"",C44-B44)</x:f>
      </x:c>
      <x:c r="E44" s="17" t="n">
        <x:f>'Schedule'!G46</x:f>
        <x:v>0</x:v>
      </x:c>
      <x:c r="F44" s="7"/>
      <x:c r="G44" s="17" t="str">
        <x:f>IF(ISBLANK(F44),"",F44-E44)</x:f>
      </x:c>
      <x:c r="H44" s="6"/>
    </x:row>
    <x:row r="45" ht="24" customHeight="1">
      <x:c r="A45" s="2" t="n">
        <x:f>38</x:f>
        <x:v>38</x:v>
      </x:c>
      <x:c r="B45" s="17" t="n">
        <x:f>'Schedule'!F47</x:f>
        <x:v>0</x:v>
      </x:c>
      <x:c r="C45" s="7"/>
      <x:c r="D45" s="17" t="str">
        <x:f>IF(ISBLANK(C45),"",C45-B45)</x:f>
      </x:c>
      <x:c r="E45" s="17" t="n">
        <x:f>'Schedule'!G47</x:f>
        <x:v>0</x:v>
      </x:c>
      <x:c r="F45" s="7"/>
      <x:c r="G45" s="17" t="str">
        <x:f>IF(ISBLANK(F45),"",F45-E45)</x:f>
      </x:c>
      <x:c r="H45" s="6"/>
    </x:row>
    <x:row r="46" ht="24" customHeight="1">
      <x:c r="A46" s="2" t="n">
        <x:f>39</x:f>
        <x:v>39</x:v>
      </x:c>
      <x:c r="B46" s="17" t="n">
        <x:f>'Schedule'!F48</x:f>
        <x:v>0</x:v>
      </x:c>
      <x:c r="C46" s="7"/>
      <x:c r="D46" s="17" t="str">
        <x:f>IF(ISBLANK(C46),"",C46-B46)</x:f>
      </x:c>
      <x:c r="E46" s="17" t="n">
        <x:f>'Schedule'!G48</x:f>
        <x:v>0</x:v>
      </x:c>
      <x:c r="F46" s="7"/>
      <x:c r="G46" s="17" t="str">
        <x:f>IF(ISBLANK(F46),"",F46-E46)</x:f>
      </x:c>
      <x:c r="H46" s="6"/>
    </x:row>
    <x:row r="47" ht="24" customHeight="1">
      <x:c r="A47" s="2" t="n">
        <x:f>40</x:f>
        <x:v>40</x:v>
      </x:c>
      <x:c r="B47" s="17" t="n">
        <x:f>'Schedule'!F49</x:f>
        <x:v>0</x:v>
      </x:c>
      <x:c r="C47" s="7"/>
      <x:c r="D47" s="17" t="str">
        <x:f>IF(ISBLANK(C47),"",C47-B47)</x:f>
      </x:c>
      <x:c r="E47" s="17" t="n">
        <x:f>'Schedule'!G49</x:f>
        <x:v>0</x:v>
      </x:c>
      <x:c r="F47" s="7"/>
      <x:c r="G47" s="17" t="str">
        <x:f>IF(ISBLANK(F47),"",F47-E47)</x:f>
      </x:c>
      <x:c r="H47" s="6"/>
    </x:row>
    <x:row r="48" ht="24" customHeight="1">
      <x:c r="A48" s="2" t="n">
        <x:f>41</x:f>
        <x:v>41</x:v>
      </x:c>
      <x:c r="B48" s="17" t="n">
        <x:f>'Schedule'!F50</x:f>
        <x:v>0</x:v>
      </x:c>
      <x:c r="C48" s="7"/>
      <x:c r="D48" s="17" t="str">
        <x:f>IF(ISBLANK(C48),"",C48-B48)</x:f>
      </x:c>
      <x:c r="E48" s="17" t="n">
        <x:f>'Schedule'!G50</x:f>
        <x:v>0</x:v>
      </x:c>
      <x:c r="F48" s="7"/>
      <x:c r="G48" s="17" t="str">
        <x:f>IF(ISBLANK(F48),"",F48-E48)</x:f>
      </x:c>
      <x:c r="H48" s="6"/>
    </x:row>
    <x:row r="49" ht="24" customHeight="1">
      <x:c r="A49" s="2" t="n">
        <x:f>42</x:f>
        <x:v>42</x:v>
      </x:c>
      <x:c r="B49" s="17" t="n">
        <x:f>'Schedule'!F51</x:f>
        <x:v>0</x:v>
      </x:c>
      <x:c r="C49" s="7"/>
      <x:c r="D49" s="17" t="str">
        <x:f>IF(ISBLANK(C49),"",C49-B49)</x:f>
      </x:c>
      <x:c r="E49" s="17" t="n">
        <x:f>'Schedule'!G51</x:f>
        <x:v>0</x:v>
      </x:c>
      <x:c r="F49" s="7"/>
      <x:c r="G49" s="17" t="str">
        <x:f>IF(ISBLANK(F49),"",F49-E49)</x:f>
      </x:c>
      <x:c r="H49" s="6"/>
    </x:row>
    <x:row r="50" ht="24" customHeight="1">
      <x:c r="A50" s="2" t="n">
        <x:f>43</x:f>
        <x:v>43</x:v>
      </x:c>
      <x:c r="B50" s="17" t="n">
        <x:f>'Schedule'!F52</x:f>
        <x:v>0</x:v>
      </x:c>
      <x:c r="C50" s="7"/>
      <x:c r="D50" s="17" t="str">
        <x:f>IF(ISBLANK(C50),"",C50-B50)</x:f>
      </x:c>
      <x:c r="E50" s="17" t="n">
        <x:f>'Schedule'!G52</x:f>
        <x:v>0</x:v>
      </x:c>
      <x:c r="F50" s="7"/>
      <x:c r="G50" s="17" t="str">
        <x:f>IF(ISBLANK(F50),"",F50-E50)</x:f>
      </x:c>
      <x:c r="H50" s="6"/>
    </x:row>
    <x:row r="51" ht="24" customHeight="1">
      <x:c r="A51" s="2" t="n">
        <x:f>44</x:f>
        <x:v>44</x:v>
      </x:c>
      <x:c r="B51" s="17" t="n">
        <x:f>'Schedule'!F53</x:f>
        <x:v>0</x:v>
      </x:c>
      <x:c r="C51" s="7"/>
      <x:c r="D51" s="17" t="str">
        <x:f>IF(ISBLANK(C51),"",C51-B51)</x:f>
      </x:c>
      <x:c r="E51" s="17" t="n">
        <x:f>'Schedule'!G53</x:f>
        <x:v>0</x:v>
      </x:c>
      <x:c r="F51" s="7"/>
      <x:c r="G51" s="17" t="str">
        <x:f>IF(ISBLANK(F51),"",F51-E51)</x:f>
      </x:c>
      <x:c r="H51" s="6"/>
    </x:row>
    <x:row r="52" ht="24" customHeight="1">
      <x:c r="A52" s="2" t="n">
        <x:f>45</x:f>
        <x:v>45</x:v>
      </x:c>
      <x:c r="B52" s="17" t="n">
        <x:f>'Schedule'!F54</x:f>
        <x:v>0</x:v>
      </x:c>
      <x:c r="C52" s="7"/>
      <x:c r="D52" s="17" t="str">
        <x:f>IF(ISBLANK(C52),"",C52-B52)</x:f>
      </x:c>
      <x:c r="E52" s="17" t="n">
        <x:f>'Schedule'!G54</x:f>
        <x:v>0</x:v>
      </x:c>
      <x:c r="F52" s="7"/>
      <x:c r="G52" s="17" t="str">
        <x:f>IF(ISBLANK(F52),"",F52-E52)</x:f>
      </x:c>
      <x:c r="H52" s="6"/>
    </x:row>
    <x:row r="53" ht="24" customHeight="1">
      <x:c r="A53" s="2" t="n">
        <x:f>46</x:f>
        <x:v>46</x:v>
      </x:c>
      <x:c r="B53" s="17" t="n">
        <x:f>'Schedule'!F55</x:f>
        <x:v>0</x:v>
      </x:c>
      <x:c r="C53" s="7"/>
      <x:c r="D53" s="17" t="str">
        <x:f>IF(ISBLANK(C53),"",C53-B53)</x:f>
      </x:c>
      <x:c r="E53" s="17" t="n">
        <x:f>'Schedule'!G55</x:f>
        <x:v>0</x:v>
      </x:c>
      <x:c r="F53" s="7"/>
      <x:c r="G53" s="17" t="str">
        <x:f>IF(ISBLANK(F53),"",F53-E53)</x:f>
      </x:c>
      <x:c r="H53" s="6"/>
    </x:row>
    <x:row r="54" ht="24" customHeight="1">
      <x:c r="A54" s="2" t="n">
        <x:f>47</x:f>
        <x:v>47</x:v>
      </x:c>
      <x:c r="B54" s="17" t="n">
        <x:f>'Schedule'!F56</x:f>
        <x:v>0</x:v>
      </x:c>
      <x:c r="C54" s="7"/>
      <x:c r="D54" s="17" t="str">
        <x:f>IF(ISBLANK(C54),"",C54-B54)</x:f>
      </x:c>
      <x:c r="E54" s="17" t="n">
        <x:f>'Schedule'!G56</x:f>
        <x:v>0</x:v>
      </x:c>
      <x:c r="F54" s="7"/>
      <x:c r="G54" s="17" t="str">
        <x:f>IF(ISBLANK(F54),"",F54-E54)</x:f>
      </x:c>
      <x:c r="H54" s="6"/>
    </x:row>
    <x:row r="55" ht="24" customHeight="1">
      <x:c r="A55" s="2" t="n">
        <x:f>48</x:f>
        <x:v>48</x:v>
      </x:c>
      <x:c r="B55" s="17" t="n">
        <x:f>'Schedule'!F57</x:f>
        <x:v>0</x:v>
      </x:c>
      <x:c r="C55" s="7"/>
      <x:c r="D55" s="17" t="str">
        <x:f>IF(ISBLANK(C55),"",C55-B55)</x:f>
      </x:c>
      <x:c r="E55" s="17" t="n">
        <x:f>'Schedule'!G57</x:f>
        <x:v>0</x:v>
      </x:c>
      <x:c r="F55" s="7"/>
      <x:c r="G55" s="17" t="str">
        <x:f>IF(ISBLANK(F55),"",F55-E55)</x:f>
      </x:c>
      <x:c r="H55" s="6"/>
    </x:row>
    <x:row r="56" ht="24" customHeight="1">
      <x:c r="A56" s="2" t="n">
        <x:f>49</x:f>
        <x:v>49</x:v>
      </x:c>
      <x:c r="B56" s="17" t="n">
        <x:f>'Schedule'!F58</x:f>
        <x:v>0</x:v>
      </x:c>
      <x:c r="C56" s="7"/>
      <x:c r="D56" s="17" t="str">
        <x:f>IF(ISBLANK(C56),"",C56-B56)</x:f>
      </x:c>
      <x:c r="E56" s="17" t="n">
        <x:f>'Schedule'!G58</x:f>
        <x:v>0</x:v>
      </x:c>
      <x:c r="F56" s="7"/>
      <x:c r="G56" s="17" t="str">
        <x:f>IF(ISBLANK(F56),"",F56-E56)</x:f>
      </x:c>
      <x:c r="H56" s="6"/>
    </x:row>
    <x:row r="57" ht="24" customHeight="1">
      <x:c r="A57" s="2" t="n">
        <x:f>50</x:f>
        <x:v>50</x:v>
      </x:c>
      <x:c r="B57" s="17" t="n">
        <x:f>'Schedule'!F59</x:f>
        <x:v>0</x:v>
      </x:c>
      <x:c r="C57" s="7"/>
      <x:c r="D57" s="17" t="str">
        <x:f>IF(ISBLANK(C57),"",C57-B57)</x:f>
      </x:c>
      <x:c r="E57" s="17" t="n">
        <x:f>'Schedule'!G59</x:f>
        <x:v>0</x:v>
      </x:c>
      <x:c r="F57" s="7"/>
      <x:c r="G57" s="17" t="str">
        <x:f>IF(ISBLANK(F57),"",F57-E57)</x:f>
      </x:c>
      <x:c r="H57" s="6"/>
    </x:row>
    <x:row r="58" ht="24" customHeight="1">
      <x:c r="A58" s="2" t="n">
        <x:f>51</x:f>
        <x:v>51</x:v>
      </x:c>
      <x:c r="B58" s="17" t="n">
        <x:f>'Schedule'!F60</x:f>
        <x:v>0</x:v>
      </x:c>
      <x:c r="C58" s="7"/>
      <x:c r="D58" s="17" t="str">
        <x:f>IF(ISBLANK(C58),"",C58-B58)</x:f>
      </x:c>
      <x:c r="E58" s="17" t="n">
        <x:f>'Schedule'!G60</x:f>
        <x:v>0</x:v>
      </x:c>
      <x:c r="F58" s="7"/>
      <x:c r="G58" s="17" t="str">
        <x:f>IF(ISBLANK(F58),"",F58-E58)</x:f>
      </x:c>
      <x:c r="H58" s="6"/>
    </x:row>
    <x:row r="59" ht="24" customHeight="1">
      <x:c r="A59" s="2" t="n">
        <x:f>52</x:f>
        <x:v>52</x:v>
      </x:c>
      <x:c r="B59" s="17" t="n">
        <x:f>'Schedule'!F61</x:f>
        <x:v>0</x:v>
      </x:c>
      <x:c r="C59" s="7"/>
      <x:c r="D59" s="17" t="str">
        <x:f>IF(ISBLANK(C59),"",C59-B59)</x:f>
      </x:c>
      <x:c r="E59" s="17" t="n">
        <x:f>'Schedule'!G61</x:f>
        <x:v>0</x:v>
      </x:c>
      <x:c r="F59" s="7"/>
      <x:c r="G59" s="17" t="str">
        <x:f>IF(ISBLANK(F59),"",F59-E59)</x:f>
      </x:c>
      <x:c r="H59" s="6"/>
    </x:row>
    <x:row r="60" ht="24" customHeight="1">
      <x:c r="A60" s="2" t="n">
        <x:f>53</x:f>
        <x:v>53</x:v>
      </x:c>
      <x:c r="B60" s="17" t="n">
        <x:f>'Schedule'!F62</x:f>
        <x:v>0</x:v>
      </x:c>
      <x:c r="C60" s="7"/>
      <x:c r="D60" s="17" t="str">
        <x:f>IF(ISBLANK(C60),"",C60-B60)</x:f>
      </x:c>
      <x:c r="E60" s="17" t="n">
        <x:f>'Schedule'!G62</x:f>
        <x:v>0</x:v>
      </x:c>
      <x:c r="F60" s="7"/>
      <x:c r="G60" s="17" t="str">
        <x:f>IF(ISBLANK(F60),"",F60-E60)</x:f>
      </x:c>
      <x:c r="H60" s="6"/>
    </x:row>
    <x:row r="61" ht="24" customHeight="1">
      <x:c r="A61" s="2" t="n">
        <x:f>54</x:f>
        <x:v>54</x:v>
      </x:c>
      <x:c r="B61" s="17" t="n">
        <x:f>'Schedule'!F63</x:f>
        <x:v>0</x:v>
      </x:c>
      <x:c r="C61" s="7"/>
      <x:c r="D61" s="17" t="str">
        <x:f>IF(ISBLANK(C61),"",C61-B61)</x:f>
      </x:c>
      <x:c r="E61" s="17" t="n">
        <x:f>'Schedule'!G63</x:f>
        <x:v>0</x:v>
      </x:c>
      <x:c r="F61" s="7"/>
      <x:c r="G61" s="17" t="str">
        <x:f>IF(ISBLANK(F61),"",F61-E61)</x:f>
      </x:c>
      <x:c r="H61" s="6"/>
    </x:row>
    <x:row r="62" ht="24" customHeight="1">
      <x:c r="A62" s="2" t="n">
        <x:f>55</x:f>
        <x:v>55</x:v>
      </x:c>
      <x:c r="B62" s="17" t="n">
        <x:f>'Schedule'!F64</x:f>
        <x:v>0</x:v>
      </x:c>
      <x:c r="C62" s="7"/>
      <x:c r="D62" s="17" t="str">
        <x:f>IF(ISBLANK(C62),"",C62-B62)</x:f>
      </x:c>
      <x:c r="E62" s="17" t="n">
        <x:f>'Schedule'!G64</x:f>
        <x:v>0</x:v>
      </x:c>
      <x:c r="F62" s="7"/>
      <x:c r="G62" s="17" t="str">
        <x:f>IF(ISBLANK(F62),"",F62-E62)</x:f>
      </x:c>
      <x:c r="H62" s="6"/>
    </x:row>
    <x:row r="63" ht="24" customHeight="1">
      <x:c r="A63" s="2" t="n">
        <x:f>56</x:f>
        <x:v>56</x:v>
      </x:c>
      <x:c r="B63" s="17" t="n">
        <x:f>'Schedule'!F65</x:f>
        <x:v>0</x:v>
      </x:c>
      <x:c r="C63" s="7"/>
      <x:c r="D63" s="17" t="str">
        <x:f>IF(ISBLANK(C63),"",C63-B63)</x:f>
      </x:c>
      <x:c r="E63" s="17" t="n">
        <x:f>'Schedule'!G65</x:f>
        <x:v>0</x:v>
      </x:c>
      <x:c r="F63" s="7"/>
      <x:c r="G63" s="17" t="str">
        <x:f>IF(ISBLANK(F63),"",F63-E63)</x:f>
      </x:c>
      <x:c r="H63" s="6"/>
    </x:row>
    <x:row r="64" ht="24" customHeight="1">
      <x:c r="A64" s="2" t="n">
        <x:f>57</x:f>
        <x:v>57</x:v>
      </x:c>
      <x:c r="B64" s="17" t="n">
        <x:f>'Schedule'!F66</x:f>
        <x:v>0</x:v>
      </x:c>
      <x:c r="C64" s="7"/>
      <x:c r="D64" s="17" t="str">
        <x:f>IF(ISBLANK(C64),"",C64-B64)</x:f>
      </x:c>
      <x:c r="E64" s="17" t="n">
        <x:f>'Schedule'!G66</x:f>
        <x:v>0</x:v>
      </x:c>
      <x:c r="F64" s="7"/>
      <x:c r="G64" s="17" t="str">
        <x:f>IF(ISBLANK(F64),"",F64-E64)</x:f>
      </x:c>
      <x:c r="H64" s="6"/>
    </x:row>
    <x:row r="65" ht="24" customHeight="1">
      <x:c r="A65" s="2" t="n">
        <x:f>58</x:f>
        <x:v>58</x:v>
      </x:c>
      <x:c r="B65" s="17" t="n">
        <x:f>'Schedule'!F67</x:f>
        <x:v>0</x:v>
      </x:c>
      <x:c r="C65" s="7"/>
      <x:c r="D65" s="17" t="str">
        <x:f>IF(ISBLANK(C65),"",C65-B65)</x:f>
      </x:c>
      <x:c r="E65" s="17" t="n">
        <x:f>'Schedule'!G67</x:f>
        <x:v>0</x:v>
      </x:c>
      <x:c r="F65" s="7"/>
      <x:c r="G65" s="17" t="str">
        <x:f>IF(ISBLANK(F65),"",F65-E65)</x:f>
      </x:c>
      <x:c r="H65" s="6"/>
    </x:row>
    <x:row r="66" ht="24" customHeight="1">
      <x:c r="A66" s="2" t="n">
        <x:f>59</x:f>
        <x:v>59</x:v>
      </x:c>
      <x:c r="B66" s="17" t="n">
        <x:f>'Schedule'!F68</x:f>
        <x:v>0</x:v>
      </x:c>
      <x:c r="C66" s="7"/>
      <x:c r="D66" s="17" t="str">
        <x:f>IF(ISBLANK(C66),"",C66-B66)</x:f>
      </x:c>
      <x:c r="E66" s="17" t="n">
        <x:f>'Schedule'!G68</x:f>
        <x:v>0</x:v>
      </x:c>
      <x:c r="F66" s="7"/>
      <x:c r="G66" s="17" t="str">
        <x:f>IF(ISBLANK(F66),"",F66-E66)</x:f>
      </x:c>
      <x:c r="H66" s="6"/>
    </x:row>
    <x:row r="67" ht="24" customHeight="1">
      <x:c r="A67" s="2" t="n">
        <x:f>60</x:f>
        <x:v>60</x:v>
      </x:c>
      <x:c r="B67" s="17" t="n">
        <x:f>'Schedule'!F69</x:f>
        <x:v>0</x:v>
      </x:c>
      <x:c r="C67" s="7"/>
      <x:c r="D67" s="17" t="str">
        <x:f>IF(ISBLANK(C67),"",C67-B67)</x:f>
      </x:c>
      <x:c r="E67" s="17" t="n">
        <x:f>'Schedule'!G69</x:f>
        <x:v>0</x:v>
      </x:c>
      <x:c r="F67" s="7"/>
      <x:c r="G67" s="17" t="str">
        <x:f>IF(ISBLANK(F67),"",F67-E67)</x:f>
      </x:c>
      <x:c r="H67" s="6"/>
    </x:row>
    <x:row r="68" ht="24" customHeight="1">
      <x:c r="A68" s="2" t="n">
        <x:f>61</x:f>
        <x:v>61</x:v>
      </x:c>
      <x:c r="B68" s="17" t="n">
        <x:f>'Schedule'!F70</x:f>
        <x:v>0</x:v>
      </x:c>
      <x:c r="C68" s="7"/>
      <x:c r="D68" s="17" t="str">
        <x:f>IF(ISBLANK(C68),"",C68-B68)</x:f>
      </x:c>
      <x:c r="E68" s="17" t="n">
        <x:f>'Schedule'!G70</x:f>
        <x:v>0</x:v>
      </x:c>
      <x:c r="F68" s="7"/>
      <x:c r="G68" s="17" t="str">
        <x:f>IF(ISBLANK(F68),"",F68-E68)</x:f>
      </x:c>
      <x:c r="H68" s="6"/>
    </x:row>
    <x:row r="69" ht="24" customHeight="1">
      <x:c r="A69" s="2" t="n">
        <x:f>62</x:f>
        <x:v>62</x:v>
      </x:c>
      <x:c r="B69" s="17" t="n">
        <x:f>'Schedule'!F71</x:f>
        <x:v>0</x:v>
      </x:c>
      <x:c r="C69" s="7"/>
      <x:c r="D69" s="17" t="str">
        <x:f>IF(ISBLANK(C69),"",C69-B69)</x:f>
      </x:c>
      <x:c r="E69" s="17" t="n">
        <x:f>'Schedule'!G71</x:f>
        <x:v>0</x:v>
      </x:c>
      <x:c r="F69" s="7"/>
      <x:c r="G69" s="17" t="str">
        <x:f>IF(ISBLANK(F69),"",F69-E69)</x:f>
      </x:c>
      <x:c r="H69" s="6"/>
    </x:row>
    <x:row r="70" ht="24" customHeight="1">
      <x:c r="A70" s="2" t="n">
        <x:f>63</x:f>
        <x:v>63</x:v>
      </x:c>
      <x:c r="B70" s="17" t="n">
        <x:f>'Schedule'!F72</x:f>
        <x:v>0</x:v>
      </x:c>
      <x:c r="C70" s="7"/>
      <x:c r="D70" s="17" t="str">
        <x:f>IF(ISBLANK(C70),"",C70-B70)</x:f>
      </x:c>
      <x:c r="E70" s="17" t="n">
        <x:f>'Schedule'!G72</x:f>
        <x:v>0</x:v>
      </x:c>
      <x:c r="F70" s="7"/>
      <x:c r="G70" s="17" t="str">
        <x:f>IF(ISBLANK(F70),"",F70-E70)</x:f>
      </x:c>
      <x:c r="H70" s="6"/>
    </x:row>
    <x:row r="71" ht="24" customHeight="1">
      <x:c r="A71" s="2" t="n">
        <x:f>64</x:f>
        <x:v>64</x:v>
      </x:c>
      <x:c r="B71" s="17" t="n">
        <x:f>'Schedule'!F73</x:f>
        <x:v>0</x:v>
      </x:c>
      <x:c r="C71" s="7"/>
      <x:c r="D71" s="17" t="str">
        <x:f>IF(ISBLANK(C71),"",C71-B71)</x:f>
      </x:c>
      <x:c r="E71" s="17" t="n">
        <x:f>'Schedule'!G73</x:f>
        <x:v>0</x:v>
      </x:c>
      <x:c r="F71" s="7"/>
      <x:c r="G71" s="17" t="str">
        <x:f>IF(ISBLANK(F71),"",F71-E71)</x:f>
      </x:c>
      <x:c r="H71" s="6"/>
    </x:row>
    <x:row r="72" ht="24" customHeight="1">
      <x:c r="A72" s="2" t="n">
        <x:f>65</x:f>
        <x:v>65</x:v>
      </x:c>
      <x:c r="B72" s="17" t="n">
        <x:f>'Schedule'!F74</x:f>
        <x:v>0</x:v>
      </x:c>
      <x:c r="C72" s="7"/>
      <x:c r="D72" s="17" t="str">
        <x:f>IF(ISBLANK(C72),"",C72-B72)</x:f>
      </x:c>
      <x:c r="E72" s="17" t="n">
        <x:f>'Schedule'!G74</x:f>
        <x:v>0</x:v>
      </x:c>
      <x:c r="F72" s="7"/>
      <x:c r="G72" s="17" t="str">
        <x:f>IF(ISBLANK(F72),"",F72-E72)</x:f>
      </x:c>
      <x:c r="H72" s="6"/>
    </x:row>
    <x:row r="73" ht="24" customHeight="1">
      <x:c r="A73" s="2" t="n">
        <x:f>66</x:f>
        <x:v>66</x:v>
      </x:c>
      <x:c r="B73" s="17" t="n">
        <x:f>'Schedule'!F75</x:f>
        <x:v>0</x:v>
      </x:c>
      <x:c r="C73" s="7"/>
      <x:c r="D73" s="17" t="str">
        <x:f>IF(ISBLANK(C73),"",C73-B73)</x:f>
      </x:c>
      <x:c r="E73" s="17" t="n">
        <x:f>'Schedule'!G75</x:f>
        <x:v>0</x:v>
      </x:c>
      <x:c r="F73" s="7"/>
      <x:c r="G73" s="17" t="str">
        <x:f>IF(ISBLANK(F73),"",F73-E73)</x:f>
      </x:c>
      <x:c r="H73" s="6"/>
    </x:row>
    <x:row r="74" ht="24" customHeight="1">
      <x:c r="A74" s="2" t="n">
        <x:f>67</x:f>
        <x:v>67</x:v>
      </x:c>
      <x:c r="B74" s="17" t="n">
        <x:f>'Schedule'!F76</x:f>
        <x:v>0</x:v>
      </x:c>
      <x:c r="C74" s="7"/>
      <x:c r="D74" s="17" t="str">
        <x:f>IF(ISBLANK(C74),"",C74-B74)</x:f>
      </x:c>
      <x:c r="E74" s="17" t="n">
        <x:f>'Schedule'!G76</x:f>
        <x:v>0</x:v>
      </x:c>
      <x:c r="F74" s="7"/>
      <x:c r="G74" s="17" t="str">
        <x:f>IF(ISBLANK(F74),"",F74-E74)</x:f>
      </x:c>
      <x:c r="H74" s="6"/>
    </x:row>
    <x:row r="75" ht="24" customHeight="1">
      <x:c r="A75" s="2" t="n">
        <x:f>68</x:f>
        <x:v>68</x:v>
      </x:c>
      <x:c r="B75" s="17" t="n">
        <x:f>'Schedule'!F77</x:f>
        <x:v>0</x:v>
      </x:c>
      <x:c r="C75" s="7"/>
      <x:c r="D75" s="17" t="str">
        <x:f>IF(ISBLANK(C75),"",C75-B75)</x:f>
      </x:c>
      <x:c r="E75" s="17" t="n">
        <x:f>'Schedule'!G77</x:f>
        <x:v>0</x:v>
      </x:c>
      <x:c r="F75" s="7"/>
      <x:c r="G75" s="17" t="str">
        <x:f>IF(ISBLANK(F75),"",F75-E75)</x:f>
      </x:c>
      <x:c r="H75" s="6"/>
    </x:row>
    <x:row r="76" ht="24" customHeight="1">
      <x:c r="A76" s="2" t="n">
        <x:f>69</x:f>
        <x:v>69</x:v>
      </x:c>
      <x:c r="B76" s="17" t="n">
        <x:f>'Schedule'!F78</x:f>
        <x:v>0</x:v>
      </x:c>
      <x:c r="C76" s="7"/>
      <x:c r="D76" s="17" t="str">
        <x:f>IF(ISBLANK(C76),"",C76-B76)</x:f>
      </x:c>
      <x:c r="E76" s="17" t="n">
        <x:f>'Schedule'!G78</x:f>
        <x:v>0</x:v>
      </x:c>
      <x:c r="F76" s="7"/>
      <x:c r="G76" s="17" t="str">
        <x:f>IF(ISBLANK(F76),"",F76-E76)</x:f>
      </x:c>
      <x:c r="H76" s="6"/>
    </x:row>
    <x:row r="77" ht="24" customHeight="1">
      <x:c r="A77" s="2" t="n">
        <x:f>70</x:f>
        <x:v>70</x:v>
      </x:c>
      <x:c r="B77" s="17" t="n">
        <x:f>'Schedule'!F79</x:f>
        <x:v>0</x:v>
      </x:c>
      <x:c r="C77" s="7"/>
      <x:c r="D77" s="17" t="str">
        <x:f>IF(ISBLANK(C77),"",C77-B77)</x:f>
      </x:c>
      <x:c r="E77" s="17" t="n">
        <x:f>'Schedule'!G79</x:f>
        <x:v>0</x:v>
      </x:c>
      <x:c r="F77" s="7"/>
      <x:c r="G77" s="17" t="str">
        <x:f>IF(ISBLANK(F77),"",F77-E77)</x:f>
      </x:c>
      <x:c r="H77" s="6"/>
    </x:row>
    <x:row r="78" ht="24" customHeight="1">
      <x:c r="A78" s="2" t="n">
        <x:f>71</x:f>
        <x:v>71</x:v>
      </x:c>
      <x:c r="B78" s="17" t="n">
        <x:f>'Schedule'!F80</x:f>
        <x:v>0</x:v>
      </x:c>
      <x:c r="C78" s="7"/>
      <x:c r="D78" s="17" t="str">
        <x:f>IF(ISBLANK(C78),"",C78-B78)</x:f>
      </x:c>
      <x:c r="E78" s="17" t="n">
        <x:f>'Schedule'!G80</x:f>
        <x:v>0</x:v>
      </x:c>
      <x:c r="F78" s="7"/>
      <x:c r="G78" s="17" t="str">
        <x:f>IF(ISBLANK(F78),"",F78-E78)</x:f>
      </x:c>
      <x:c r="H78" s="6"/>
    </x:row>
    <x:row r="79" ht="24" customHeight="1">
      <x:c r="A79" s="2" t="n">
        <x:f>72</x:f>
        <x:v>72</x:v>
      </x:c>
      <x:c r="B79" s="17" t="n">
        <x:f>'Schedule'!F81</x:f>
        <x:v>0</x:v>
      </x:c>
      <x:c r="C79" s="7"/>
      <x:c r="D79" s="17" t="str">
        <x:f>IF(ISBLANK(C79),"",C79-B79)</x:f>
      </x:c>
      <x:c r="E79" s="17" t="n">
        <x:f>'Schedule'!G81</x:f>
        <x:v>0</x:v>
      </x:c>
      <x:c r="F79" s="7"/>
      <x:c r="G79" s="17" t="str">
        <x:f>IF(ISBLANK(F79),"",F79-E79)</x:f>
      </x:c>
      <x:c r="H79" s="6"/>
    </x:row>
    <x:row r="80" ht="24" customHeight="1">
      <x:c r="A80" s="2" t="n">
        <x:f>73</x:f>
        <x:v>73</x:v>
      </x:c>
      <x:c r="B80" s="17" t="n">
        <x:f>'Schedule'!F82</x:f>
        <x:v>0</x:v>
      </x:c>
      <x:c r="C80" s="7"/>
      <x:c r="D80" s="17" t="str">
        <x:f>IF(ISBLANK(C80),"",C80-B80)</x:f>
      </x:c>
      <x:c r="E80" s="17" t="n">
        <x:f>'Schedule'!G82</x:f>
        <x:v>0</x:v>
      </x:c>
      <x:c r="F80" s="7"/>
      <x:c r="G80" s="17" t="str">
        <x:f>IF(ISBLANK(F80),"",F80-E80)</x:f>
      </x:c>
      <x:c r="H80" s="6"/>
    </x:row>
    <x:row r="81" ht="24" customHeight="1">
      <x:c r="A81" s="2" t="n">
        <x:f>74</x:f>
        <x:v>74</x:v>
      </x:c>
      <x:c r="B81" s="17" t="n">
        <x:f>'Schedule'!F83</x:f>
        <x:v>0</x:v>
      </x:c>
      <x:c r="C81" s="7"/>
      <x:c r="D81" s="17" t="str">
        <x:f>IF(ISBLANK(C81),"",C81-B81)</x:f>
      </x:c>
      <x:c r="E81" s="17" t="n">
        <x:f>'Schedule'!G83</x:f>
        <x:v>0</x:v>
      </x:c>
      <x:c r="F81" s="7"/>
      <x:c r="G81" s="17" t="str">
        <x:f>IF(ISBLANK(F81),"",F81-E81)</x:f>
      </x:c>
      <x:c r="H81" s="6"/>
    </x:row>
    <x:row r="82" ht="24" customHeight="1">
      <x:c r="A82" s="2" t="n">
        <x:f>75</x:f>
        <x:v>75</x:v>
      </x:c>
      <x:c r="B82" s="17" t="n">
        <x:f>'Schedule'!F84</x:f>
        <x:v>0</x:v>
      </x:c>
      <x:c r="C82" s="7"/>
      <x:c r="D82" s="17" t="str">
        <x:f>IF(ISBLANK(C82),"",C82-B82)</x:f>
      </x:c>
      <x:c r="E82" s="17" t="n">
        <x:f>'Schedule'!G84</x:f>
        <x:v>0</x:v>
      </x:c>
      <x:c r="F82" s="7"/>
      <x:c r="G82" s="17" t="str">
        <x:f>IF(ISBLANK(F82),"",F82-E82)</x:f>
      </x:c>
      <x:c r="H82" s="6"/>
    </x:row>
    <x:row r="83" ht="24" customHeight="1">
      <x:c r="A83" s="2" t="n">
        <x:f>76</x:f>
        <x:v>76</x:v>
      </x:c>
      <x:c r="B83" s="17" t="n">
        <x:f>'Schedule'!F85</x:f>
        <x:v>0</x:v>
      </x:c>
      <x:c r="C83" s="7"/>
      <x:c r="D83" s="17" t="str">
        <x:f>IF(ISBLANK(C83),"",C83-B83)</x:f>
      </x:c>
      <x:c r="E83" s="17" t="n">
        <x:f>'Schedule'!G85</x:f>
        <x:v>0</x:v>
      </x:c>
      <x:c r="F83" s="7"/>
      <x:c r="G83" s="17" t="str">
        <x:f>IF(ISBLANK(F83),"",F83-E83)</x:f>
      </x:c>
      <x:c r="H83" s="6"/>
    </x:row>
    <x:row r="84" ht="24" customHeight="1">
      <x:c r="A84" s="2" t="n">
        <x:f>77</x:f>
        <x:v>77</x:v>
      </x:c>
      <x:c r="B84" s="17" t="n">
        <x:f>'Schedule'!F86</x:f>
        <x:v>0</x:v>
      </x:c>
      <x:c r="C84" s="7"/>
      <x:c r="D84" s="17" t="str">
        <x:f>IF(ISBLANK(C84),"",C84-B84)</x:f>
      </x:c>
      <x:c r="E84" s="17" t="n">
        <x:f>'Schedule'!G86</x:f>
        <x:v>0</x:v>
      </x:c>
      <x:c r="F84" s="7"/>
      <x:c r="G84" s="17" t="str">
        <x:f>IF(ISBLANK(F84),"",F84-E84)</x:f>
      </x:c>
      <x:c r="H84" s="6"/>
    </x:row>
    <x:row r="85" ht="24" customHeight="1">
      <x:c r="A85" s="2" t="n">
        <x:f>78</x:f>
        <x:v>78</x:v>
      </x:c>
      <x:c r="B85" s="17" t="n">
        <x:f>'Schedule'!F87</x:f>
        <x:v>0</x:v>
      </x:c>
      <x:c r="C85" s="7"/>
      <x:c r="D85" s="17" t="str">
        <x:f>IF(ISBLANK(C85),"",C85-B85)</x:f>
      </x:c>
      <x:c r="E85" s="17" t="n">
        <x:f>'Schedule'!G87</x:f>
        <x:v>0</x:v>
      </x:c>
      <x:c r="F85" s="7"/>
      <x:c r="G85" s="17" t="str">
        <x:f>IF(ISBLANK(F85),"",F85-E85)</x:f>
      </x:c>
      <x:c r="H85" s="6"/>
    </x:row>
    <x:row r="86" ht="24" customHeight="1">
      <x:c r="A86" s="2" t="n">
        <x:f>79</x:f>
        <x:v>79</x:v>
      </x:c>
      <x:c r="B86" s="17" t="n">
        <x:f>'Schedule'!F88</x:f>
        <x:v>0</x:v>
      </x:c>
      <x:c r="C86" s="7"/>
      <x:c r="D86" s="17" t="str">
        <x:f>IF(ISBLANK(C86),"",C86-B86)</x:f>
      </x:c>
      <x:c r="E86" s="17" t="n">
        <x:f>'Schedule'!G88</x:f>
        <x:v>0</x:v>
      </x:c>
      <x:c r="F86" s="7"/>
      <x:c r="G86" s="17" t="str">
        <x:f>IF(ISBLANK(F86),"",F86-E86)</x:f>
      </x:c>
      <x:c r="H86" s="6"/>
    </x:row>
    <x:row r="87" ht="24" customHeight="1">
      <x:c r="A87" s="2" t="n">
        <x:f>80</x:f>
        <x:v>80</x:v>
      </x:c>
      <x:c r="B87" s="17" t="n">
        <x:f>'Schedule'!F89</x:f>
        <x:v>0</x:v>
      </x:c>
      <x:c r="C87" s="7"/>
      <x:c r="D87" s="17" t="str">
        <x:f>IF(ISBLANK(C87),"",C87-B87)</x:f>
      </x:c>
      <x:c r="E87" s="17" t="n">
        <x:f>'Schedule'!G89</x:f>
        <x:v>0</x:v>
      </x:c>
      <x:c r="F87" s="7"/>
      <x:c r="G87" s="17" t="str">
        <x:f>IF(ISBLANK(F87),"",F87-E87)</x:f>
      </x:c>
      <x:c r="H87" s="6"/>
    </x:row>
    <x:row r="88" ht="24" customHeight="1">
      <x:c r="A88" s="2" t="n">
        <x:f>81</x:f>
        <x:v>81</x:v>
      </x:c>
      <x:c r="B88" s="17" t="n">
        <x:f>'Schedule'!F90</x:f>
        <x:v>0</x:v>
      </x:c>
      <x:c r="C88" s="7"/>
      <x:c r="D88" s="17" t="str">
        <x:f>IF(ISBLANK(C88),"",C88-B88)</x:f>
      </x:c>
      <x:c r="E88" s="17" t="n">
        <x:f>'Schedule'!G90</x:f>
        <x:v>0</x:v>
      </x:c>
      <x:c r="F88" s="7"/>
      <x:c r="G88" s="17" t="str">
        <x:f>IF(ISBLANK(F88),"",F88-E88)</x:f>
      </x:c>
      <x:c r="H88" s="6"/>
    </x:row>
    <x:row r="89" ht="24" customHeight="1">
      <x:c r="A89" s="2" t="n">
        <x:f>82</x:f>
        <x:v>82</x:v>
      </x:c>
      <x:c r="B89" s="17" t="n">
        <x:f>'Schedule'!F91</x:f>
        <x:v>0</x:v>
      </x:c>
      <x:c r="C89" s="7"/>
      <x:c r="D89" s="17" t="str">
        <x:f>IF(ISBLANK(C89),"",C89-B89)</x:f>
      </x:c>
      <x:c r="E89" s="17" t="n">
        <x:f>'Schedule'!G91</x:f>
        <x:v>0</x:v>
      </x:c>
      <x:c r="F89" s="7"/>
      <x:c r="G89" s="17" t="str">
        <x:f>IF(ISBLANK(F89),"",F89-E89)</x:f>
      </x:c>
      <x:c r="H89" s="6"/>
    </x:row>
    <x:row r="90" ht="24" customHeight="1">
      <x:c r="A90" s="2" t="n">
        <x:f>83</x:f>
        <x:v>83</x:v>
      </x:c>
      <x:c r="B90" s="17" t="n">
        <x:f>'Schedule'!F92</x:f>
        <x:v>0</x:v>
      </x:c>
      <x:c r="C90" s="7"/>
      <x:c r="D90" s="17" t="str">
        <x:f>IF(ISBLANK(C90),"",C90-B90)</x:f>
      </x:c>
      <x:c r="E90" s="17" t="n">
        <x:f>'Schedule'!G92</x:f>
        <x:v>0</x:v>
      </x:c>
      <x:c r="F90" s="7"/>
      <x:c r="G90" s="17" t="str">
        <x:f>IF(ISBLANK(F90),"",F90-E90)</x:f>
      </x:c>
      <x:c r="H90" s="6"/>
    </x:row>
    <x:row r="91" ht="24" customHeight="1">
      <x:c r="A91" s="2" t="n">
        <x:f>84</x:f>
        <x:v>84</x:v>
      </x:c>
      <x:c r="B91" s="17" t="n">
        <x:f>'Schedule'!F93</x:f>
        <x:v>0</x:v>
      </x:c>
      <x:c r="C91" s="7"/>
      <x:c r="D91" s="17" t="str">
        <x:f>IF(ISBLANK(C91),"",C91-B91)</x:f>
      </x:c>
      <x:c r="E91" s="17" t="n">
        <x:f>'Schedule'!G93</x:f>
        <x:v>0</x:v>
      </x:c>
      <x:c r="F91" s="7"/>
      <x:c r="G91" s="17" t="str">
        <x:f>IF(ISBLANK(F91),"",F91-E91)</x:f>
      </x:c>
      <x:c r="H91" s="6"/>
    </x:row>
    <x:row r="92" ht="24" customHeight="1">
      <x:c r="A92" s="2" t="n">
        <x:f>85</x:f>
        <x:v>85</x:v>
      </x:c>
      <x:c r="B92" s="17" t="n">
        <x:f>'Schedule'!F94</x:f>
        <x:v>0</x:v>
      </x:c>
      <x:c r="C92" s="7"/>
      <x:c r="D92" s="17" t="str">
        <x:f>IF(ISBLANK(C92),"",C92-B92)</x:f>
      </x:c>
      <x:c r="E92" s="17" t="n">
        <x:f>'Schedule'!G94</x:f>
        <x:v>0</x:v>
      </x:c>
      <x:c r="F92" s="7"/>
      <x:c r="G92" s="17" t="str">
        <x:f>IF(ISBLANK(F92),"",F92-E92)</x:f>
      </x:c>
      <x:c r="H92" s="6"/>
    </x:row>
    <x:row r="93" ht="24" customHeight="1">
      <x:c r="A93" s="2" t="n">
        <x:f>86</x:f>
        <x:v>86</x:v>
      </x:c>
      <x:c r="B93" s="17" t="n">
        <x:f>'Schedule'!F95</x:f>
        <x:v>0</x:v>
      </x:c>
      <x:c r="C93" s="7"/>
      <x:c r="D93" s="17" t="str">
        <x:f>IF(ISBLANK(C93),"",C93-B93)</x:f>
      </x:c>
      <x:c r="E93" s="17" t="n">
        <x:f>'Schedule'!G95</x:f>
        <x:v>0</x:v>
      </x:c>
      <x:c r="F93" s="7"/>
      <x:c r="G93" s="17" t="str">
        <x:f>IF(ISBLANK(F93),"",F93-E93)</x:f>
      </x:c>
      <x:c r="H93" s="6"/>
    </x:row>
    <x:row r="94" ht="24" customHeight="1">
      <x:c r="A94" s="2" t="n">
        <x:f>87</x:f>
        <x:v>87</x:v>
      </x:c>
      <x:c r="B94" s="17" t="n">
        <x:f>'Schedule'!F96</x:f>
        <x:v>0</x:v>
      </x:c>
      <x:c r="C94" s="7"/>
      <x:c r="D94" s="17" t="str">
        <x:f>IF(ISBLANK(C94),"",C94-B94)</x:f>
      </x:c>
      <x:c r="E94" s="17" t="n">
        <x:f>'Schedule'!G96</x:f>
        <x:v>0</x:v>
      </x:c>
      <x:c r="F94" s="7"/>
      <x:c r="G94" s="17" t="str">
        <x:f>IF(ISBLANK(F94),"",F94-E94)</x:f>
      </x:c>
      <x:c r="H94" s="6"/>
    </x:row>
    <x:row r="95" ht="24" customHeight="1">
      <x:c r="A95" s="2" t="n">
        <x:f>88</x:f>
        <x:v>88</x:v>
      </x:c>
      <x:c r="B95" s="17" t="n">
        <x:f>'Schedule'!F97</x:f>
        <x:v>0</x:v>
      </x:c>
      <x:c r="C95" s="7"/>
      <x:c r="D95" s="17" t="str">
        <x:f>IF(ISBLANK(C95),"",C95-B95)</x:f>
      </x:c>
      <x:c r="E95" s="17" t="n">
        <x:f>'Schedule'!G97</x:f>
        <x:v>0</x:v>
      </x:c>
      <x:c r="F95" s="7"/>
      <x:c r="G95" s="17" t="str">
        <x:f>IF(ISBLANK(F95),"",F95-E95)</x:f>
      </x:c>
      <x:c r="H95" s="6"/>
    </x:row>
    <x:row r="96" ht="24" customHeight="1">
      <x:c r="A96" s="2" t="n">
        <x:f>89</x:f>
        <x:v>89</x:v>
      </x:c>
      <x:c r="B96" s="17" t="n">
        <x:f>'Schedule'!F98</x:f>
        <x:v>0</x:v>
      </x:c>
      <x:c r="C96" s="7"/>
      <x:c r="D96" s="17" t="str">
        <x:f>IF(ISBLANK(C96),"",C96-B96)</x:f>
      </x:c>
      <x:c r="E96" s="17" t="n">
        <x:f>'Schedule'!G98</x:f>
        <x:v>0</x:v>
      </x:c>
      <x:c r="F96" s="7"/>
      <x:c r="G96" s="17" t="str">
        <x:f>IF(ISBLANK(F96),"",F96-E96)</x:f>
      </x:c>
      <x:c r="H96" s="6"/>
    </x:row>
    <x:row r="97" ht="24" customHeight="1">
      <x:c r="A97" s="2" t="n">
        <x:f>90</x:f>
        <x:v>90</x:v>
      </x:c>
      <x:c r="B97" s="17" t="n">
        <x:f>'Schedule'!F99</x:f>
        <x:v>0</x:v>
      </x:c>
      <x:c r="C97" s="7"/>
      <x:c r="D97" s="17" t="str">
        <x:f>IF(ISBLANK(C97),"",C97-B97)</x:f>
      </x:c>
      <x:c r="E97" s="17" t="n">
        <x:f>'Schedule'!G99</x:f>
        <x:v>0</x:v>
      </x:c>
      <x:c r="F97" s="7"/>
      <x:c r="G97" s="17" t="str">
        <x:f>IF(ISBLANK(F97),"",F97-E97)</x:f>
      </x:c>
      <x:c r="H97" s="6"/>
    </x:row>
    <x:row r="98" ht="24" customHeight="1">
      <x:c r="A98" s="2" t="n">
        <x:f>91</x:f>
        <x:v>91</x:v>
      </x:c>
      <x:c r="B98" s="17" t="n">
        <x:f>'Schedule'!F100</x:f>
        <x:v>0</x:v>
      </x:c>
      <x:c r="C98" s="7"/>
      <x:c r="D98" s="17" t="str">
        <x:f>IF(ISBLANK(C98),"",C98-B98)</x:f>
      </x:c>
      <x:c r="E98" s="17" t="n">
        <x:f>'Schedule'!G100</x:f>
        <x:v>0</x:v>
      </x:c>
      <x:c r="F98" s="7"/>
      <x:c r="G98" s="17" t="str">
        <x:f>IF(ISBLANK(F98),"",F98-E98)</x:f>
      </x:c>
      <x:c r="H98" s="6"/>
    </x:row>
    <x:row r="99" ht="24" customHeight="1">
      <x:c r="A99" s="2" t="n">
        <x:f>92</x:f>
        <x:v>92</x:v>
      </x:c>
      <x:c r="B99" s="17" t="n">
        <x:f>'Schedule'!F101</x:f>
        <x:v>0</x:v>
      </x:c>
      <x:c r="C99" s="7"/>
      <x:c r="D99" s="17" t="str">
        <x:f>IF(ISBLANK(C99),"",C99-B99)</x:f>
      </x:c>
      <x:c r="E99" s="17" t="n">
        <x:f>'Schedule'!G101</x:f>
        <x:v>0</x:v>
      </x:c>
      <x:c r="F99" s="7"/>
      <x:c r="G99" s="17" t="str">
        <x:f>IF(ISBLANK(F99),"",F99-E99)</x:f>
      </x:c>
      <x:c r="H99" s="6"/>
    </x:row>
    <x:row r="100" ht="24" customHeight="1">
      <x:c r="A100" s="2" t="n">
        <x:f>93</x:f>
        <x:v>93</x:v>
      </x:c>
      <x:c r="B100" s="17" t="n">
        <x:f>'Schedule'!F102</x:f>
        <x:v>0</x:v>
      </x:c>
      <x:c r="C100" s="7"/>
      <x:c r="D100" s="17" t="str">
        <x:f>IF(ISBLANK(C100),"",C100-B100)</x:f>
      </x:c>
      <x:c r="E100" s="17" t="n">
        <x:f>'Schedule'!G102</x:f>
        <x:v>0</x:v>
      </x:c>
      <x:c r="F100" s="7"/>
      <x:c r="G100" s="17" t="str">
        <x:f>IF(ISBLANK(F100),"",F100-E100)</x:f>
      </x:c>
      <x:c r="H100" s="6"/>
    </x:row>
    <x:row r="101" ht="24" customHeight="1">
      <x:c r="A101" s="2" t="n">
        <x:f>94</x:f>
        <x:v>94</x:v>
      </x:c>
      <x:c r="B101" s="17" t="n">
        <x:f>'Schedule'!F103</x:f>
        <x:v>0</x:v>
      </x:c>
      <x:c r="C101" s="7"/>
      <x:c r="D101" s="17" t="str">
        <x:f>IF(ISBLANK(C101),"",C101-B101)</x:f>
      </x:c>
      <x:c r="E101" s="17" t="n">
        <x:f>'Schedule'!G103</x:f>
        <x:v>0</x:v>
      </x:c>
      <x:c r="F101" s="7"/>
      <x:c r="G101" s="17" t="str">
        <x:f>IF(ISBLANK(F101),"",F101-E101)</x:f>
      </x:c>
      <x:c r="H101" s="6"/>
    </x:row>
    <x:row r="102" ht="24" customHeight="1">
      <x:c r="A102" s="2" t="n">
        <x:f>95</x:f>
        <x:v>95</x:v>
      </x:c>
      <x:c r="B102" s="17" t="n">
        <x:f>'Schedule'!F104</x:f>
        <x:v>0</x:v>
      </x:c>
      <x:c r="C102" s="7"/>
      <x:c r="D102" s="17" t="str">
        <x:f>IF(ISBLANK(C102),"",C102-B102)</x:f>
      </x:c>
      <x:c r="E102" s="17" t="n">
        <x:f>'Schedule'!G104</x:f>
        <x:v>0</x:v>
      </x:c>
      <x:c r="F102" s="7"/>
      <x:c r="G102" s="17" t="str">
        <x:f>IF(ISBLANK(F102),"",F102-E102)</x:f>
      </x:c>
      <x:c r="H102" s="6"/>
    </x:row>
    <x:row r="103" ht="24" customHeight="1">
      <x:c r="A103" s="2" t="n">
        <x:f>96</x:f>
        <x:v>96</x:v>
      </x:c>
      <x:c r="B103" s="17" t="n">
        <x:f>'Schedule'!F105</x:f>
        <x:v>0</x:v>
      </x:c>
      <x:c r="C103" s="7"/>
      <x:c r="D103" s="17" t="str">
        <x:f>IF(ISBLANK(C103),"",C103-B103)</x:f>
      </x:c>
      <x:c r="E103" s="17" t="n">
        <x:f>'Schedule'!G105</x:f>
        <x:v>0</x:v>
      </x:c>
      <x:c r="F103" s="7"/>
      <x:c r="G103" s="17" t="str">
        <x:f>IF(ISBLANK(F103),"",F103-E103)</x:f>
      </x:c>
      <x:c r="H103" s="6"/>
    </x:row>
    <x:row r="104" ht="24" customHeight="1">
      <x:c r="A104" s="2" t="n">
        <x:f>97</x:f>
        <x:v>97</x:v>
      </x:c>
      <x:c r="B104" s="17" t="n">
        <x:f>'Schedule'!F106</x:f>
        <x:v>0</x:v>
      </x:c>
      <x:c r="C104" s="7"/>
      <x:c r="D104" s="17" t="str">
        <x:f>IF(ISBLANK(C104),"",C104-B104)</x:f>
      </x:c>
      <x:c r="E104" s="17" t="n">
        <x:f>'Schedule'!G106</x:f>
        <x:v>0</x:v>
      </x:c>
      <x:c r="F104" s="7"/>
      <x:c r="G104" s="17" t="str">
        <x:f>IF(ISBLANK(F104),"",F104-E104)</x:f>
      </x:c>
      <x:c r="H104" s="6"/>
    </x:row>
    <x:row r="105" ht="24" customHeight="1">
      <x:c r="A105" s="2" t="n">
        <x:f>98</x:f>
        <x:v>98</x:v>
      </x:c>
      <x:c r="B105" s="17" t="n">
        <x:f>'Schedule'!F107</x:f>
        <x:v>0</x:v>
      </x:c>
      <x:c r="C105" s="7"/>
      <x:c r="D105" s="17" t="str">
        <x:f>IF(ISBLANK(C105),"",C105-B105)</x:f>
      </x:c>
      <x:c r="E105" s="17" t="n">
        <x:f>'Schedule'!G107</x:f>
        <x:v>0</x:v>
      </x:c>
      <x:c r="F105" s="7"/>
      <x:c r="G105" s="17" t="str">
        <x:f>IF(ISBLANK(F105),"",F105-E105)</x:f>
      </x:c>
      <x:c r="H105" s="6"/>
    </x:row>
    <x:row r="106" ht="24" customHeight="1">
      <x:c r="A106" s="2" t="n">
        <x:f>99</x:f>
        <x:v>99</x:v>
      </x:c>
      <x:c r="B106" s="17" t="n">
        <x:f>'Schedule'!F108</x:f>
        <x:v>0</x:v>
      </x:c>
      <x:c r="C106" s="7"/>
      <x:c r="D106" s="17" t="str">
        <x:f>IF(ISBLANK(C106),"",C106-B106)</x:f>
      </x:c>
      <x:c r="E106" s="17" t="n">
        <x:f>'Schedule'!G108</x:f>
        <x:v>0</x:v>
      </x:c>
      <x:c r="F106" s="7"/>
      <x:c r="G106" s="17" t="str">
        <x:f>IF(ISBLANK(F106),"",F106-E106)</x:f>
      </x:c>
      <x:c r="H106" s="6"/>
    </x:row>
    <x:row r="107" ht="24" customHeight="1">
      <x:c r="A107" s="2" t="n">
        <x:f>100</x:f>
        <x:v>100</x:v>
      </x:c>
      <x:c r="B107" s="17" t="n">
        <x:f>'Schedule'!F109</x:f>
        <x:v>0</x:v>
      </x:c>
      <x:c r="C107" s="7"/>
      <x:c r="D107" s="17" t="str">
        <x:f>IF(ISBLANK(C107),"",C107-B107)</x:f>
      </x:c>
      <x:c r="E107" s="17" t="n">
        <x:f>'Schedule'!G109</x:f>
        <x:v>0</x:v>
      </x:c>
      <x:c r="F107" s="7"/>
      <x:c r="G107" s="17" t="str">
        <x:f>IF(ISBLANK(F107),"",F107-E107)</x:f>
      </x:c>
      <x:c r="H107" s="6"/>
    </x:row>
    <x:row r="108" ht="24" customHeight="1">
      <x:c r="A108" s="2" t="n">
        <x:f>101</x:f>
        <x:v>101</x:v>
      </x:c>
      <x:c r="B108" s="17" t="n">
        <x:f>'Schedule'!F110</x:f>
        <x:v>0</x:v>
      </x:c>
      <x:c r="C108" s="7"/>
      <x:c r="D108" s="17" t="str">
        <x:f>IF(ISBLANK(C108),"",C108-B108)</x:f>
      </x:c>
      <x:c r="E108" s="17" t="n">
        <x:f>'Schedule'!G110</x:f>
        <x:v>0</x:v>
      </x:c>
      <x:c r="F108" s="7"/>
      <x:c r="G108" s="17" t="str">
        <x:f>IF(ISBLANK(F108),"",F108-E108)</x:f>
      </x:c>
      <x:c r="H108" s="6"/>
    </x:row>
    <x:row r="109" ht="24" customHeight="1">
      <x:c r="A109" s="2" t="n">
        <x:f>102</x:f>
        <x:v>102</x:v>
      </x:c>
      <x:c r="B109" s="17" t="n">
        <x:f>'Schedule'!F111</x:f>
        <x:v>0</x:v>
      </x:c>
      <x:c r="C109" s="7"/>
      <x:c r="D109" s="17" t="str">
        <x:f>IF(ISBLANK(C109),"",C109-B109)</x:f>
      </x:c>
      <x:c r="E109" s="17" t="n">
        <x:f>'Schedule'!G111</x:f>
        <x:v>0</x:v>
      </x:c>
      <x:c r="F109" s="7"/>
      <x:c r="G109" s="17" t="str">
        <x:f>IF(ISBLANK(F109),"",F109-E109)</x:f>
      </x:c>
      <x:c r="H109" s="6"/>
    </x:row>
    <x:row r="110" ht="24" customHeight="1">
      <x:c r="A110" s="2" t="n">
        <x:f>103</x:f>
        <x:v>103</x:v>
      </x:c>
      <x:c r="B110" s="17" t="n">
        <x:f>'Schedule'!F112</x:f>
        <x:v>0</x:v>
      </x:c>
      <x:c r="C110" s="7"/>
      <x:c r="D110" s="17" t="str">
        <x:f>IF(ISBLANK(C110),"",C110-B110)</x:f>
      </x:c>
      <x:c r="E110" s="17" t="n">
        <x:f>'Schedule'!G112</x:f>
        <x:v>0</x:v>
      </x:c>
      <x:c r="F110" s="7"/>
      <x:c r="G110" s="17" t="str">
        <x:f>IF(ISBLANK(F110),"",F110-E110)</x:f>
      </x:c>
      <x:c r="H110" s="6"/>
    </x:row>
    <x:row r="111" ht="24" customHeight="1">
      <x:c r="A111" s="2" t="n">
        <x:f>104</x:f>
        <x:v>104</x:v>
      </x:c>
      <x:c r="B111" s="17" t="n">
        <x:f>'Schedule'!F113</x:f>
        <x:v>0</x:v>
      </x:c>
      <x:c r="C111" s="7"/>
      <x:c r="D111" s="17" t="str">
        <x:f>IF(ISBLANK(C111),"",C111-B111)</x:f>
      </x:c>
      <x:c r="E111" s="17" t="n">
        <x:f>'Schedule'!G113</x:f>
        <x:v>0</x:v>
      </x:c>
      <x:c r="F111" s="7"/>
      <x:c r="G111" s="17" t="str">
        <x:f>IF(ISBLANK(F111),"",F111-E111)</x:f>
      </x:c>
      <x:c r="H111" s="6"/>
    </x:row>
    <x:row r="112" ht="24" customHeight="1">
      <x:c r="A112" s="2" t="n">
        <x:f>105</x:f>
        <x:v>105</x:v>
      </x:c>
      <x:c r="B112" s="17" t="n">
        <x:f>'Schedule'!F114</x:f>
        <x:v>0</x:v>
      </x:c>
      <x:c r="C112" s="7"/>
      <x:c r="D112" s="17" t="str">
        <x:f>IF(ISBLANK(C112),"",C112-B112)</x:f>
      </x:c>
      <x:c r="E112" s="17" t="n">
        <x:f>'Schedule'!G114</x:f>
        <x:v>0</x:v>
      </x:c>
      <x:c r="F112" s="7"/>
      <x:c r="G112" s="17" t="str">
        <x:f>IF(ISBLANK(F112),"",F112-E112)</x:f>
      </x:c>
      <x:c r="H112" s="6"/>
    </x:row>
    <x:row r="113" ht="24" customHeight="1">
      <x:c r="A113" s="2" t="n">
        <x:f>106</x:f>
        <x:v>106</x:v>
      </x:c>
      <x:c r="B113" s="17" t="n">
        <x:f>'Schedule'!F115</x:f>
        <x:v>0</x:v>
      </x:c>
      <x:c r="C113" s="7"/>
      <x:c r="D113" s="17" t="str">
        <x:f>IF(ISBLANK(C113),"",C113-B113)</x:f>
      </x:c>
      <x:c r="E113" s="17" t="n">
        <x:f>'Schedule'!G115</x:f>
        <x:v>0</x:v>
      </x:c>
      <x:c r="F113" s="7"/>
      <x:c r="G113" s="17" t="str">
        <x:f>IF(ISBLANK(F113),"",F113-E113)</x:f>
      </x:c>
      <x:c r="H113" s="6"/>
    </x:row>
    <x:row r="114" ht="24" customHeight="1">
      <x:c r="A114" s="2" t="n">
        <x:f>107</x:f>
        <x:v>107</x:v>
      </x:c>
      <x:c r="B114" s="17" t="n">
        <x:f>'Schedule'!F116</x:f>
        <x:v>0</x:v>
      </x:c>
      <x:c r="C114" s="7"/>
      <x:c r="D114" s="17" t="str">
        <x:f>IF(ISBLANK(C114),"",C114-B114)</x:f>
      </x:c>
      <x:c r="E114" s="17" t="n">
        <x:f>'Schedule'!G116</x:f>
        <x:v>0</x:v>
      </x:c>
      <x:c r="F114" s="7"/>
      <x:c r="G114" s="17" t="str">
        <x:f>IF(ISBLANK(F114),"",F114-E114)</x:f>
      </x:c>
      <x:c r="H114" s="6"/>
    </x:row>
    <x:row r="115" ht="24" customHeight="1">
      <x:c r="A115" s="2" t="n">
        <x:f>108</x:f>
        <x:v>108</x:v>
      </x:c>
      <x:c r="B115" s="17" t="n">
        <x:f>'Schedule'!F117</x:f>
        <x:v>0</x:v>
      </x:c>
      <x:c r="C115" s="7"/>
      <x:c r="D115" s="17" t="str">
        <x:f>IF(ISBLANK(C115),"",C115-B115)</x:f>
      </x:c>
      <x:c r="E115" s="17" t="n">
        <x:f>'Schedule'!G117</x:f>
        <x:v>0</x:v>
      </x:c>
      <x:c r="F115" s="7"/>
      <x:c r="G115" s="17" t="str">
        <x:f>IF(ISBLANK(F115),"",F115-E115)</x:f>
      </x:c>
      <x:c r="H115" s="6"/>
    </x:row>
    <x:row r="116" ht="24" customHeight="1">
      <x:c r="A116" s="2" t="n">
        <x:f>109</x:f>
        <x:v>109</x:v>
      </x:c>
      <x:c r="B116" s="17" t="n">
        <x:f>'Schedule'!F118</x:f>
        <x:v>0</x:v>
      </x:c>
      <x:c r="C116" s="7"/>
      <x:c r="D116" s="17" t="str">
        <x:f>IF(ISBLANK(C116),"",C116-B116)</x:f>
      </x:c>
      <x:c r="E116" s="17" t="n">
        <x:f>'Schedule'!G118</x:f>
        <x:v>0</x:v>
      </x:c>
      <x:c r="F116" s="7"/>
      <x:c r="G116" s="17" t="str">
        <x:f>IF(ISBLANK(F116),"",F116-E116)</x:f>
      </x:c>
      <x:c r="H116" s="6"/>
    </x:row>
    <x:row r="117" ht="24" customHeight="1">
      <x:c r="A117" s="2" t="n">
        <x:f>110</x:f>
        <x:v>110</x:v>
      </x:c>
      <x:c r="B117" s="17" t="n">
        <x:f>'Schedule'!F119</x:f>
        <x:v>0</x:v>
      </x:c>
      <x:c r="C117" s="7"/>
      <x:c r="D117" s="17" t="str">
        <x:f>IF(ISBLANK(C117),"",C117-B117)</x:f>
      </x:c>
      <x:c r="E117" s="17" t="n">
        <x:f>'Schedule'!G119</x:f>
        <x:v>0</x:v>
      </x:c>
      <x:c r="F117" s="7"/>
      <x:c r="G117" s="17" t="str">
        <x:f>IF(ISBLANK(F117),"",F117-E117)</x:f>
      </x:c>
      <x:c r="H117" s="6"/>
    </x:row>
    <x:row r="118" ht="24" customHeight="1">
      <x:c r="A118" s="2" t="n">
        <x:f>111</x:f>
        <x:v>111</x:v>
      </x:c>
      <x:c r="B118" s="17" t="n">
        <x:f>'Schedule'!F120</x:f>
        <x:v>0</x:v>
      </x:c>
      <x:c r="C118" s="7"/>
      <x:c r="D118" s="17" t="str">
        <x:f>IF(ISBLANK(C118),"",C118-B118)</x:f>
      </x:c>
      <x:c r="E118" s="17" t="n">
        <x:f>'Schedule'!G120</x:f>
        <x:v>0</x:v>
      </x:c>
      <x:c r="F118" s="7"/>
      <x:c r="G118" s="17" t="str">
        <x:f>IF(ISBLANK(F118),"",F118-E118)</x:f>
      </x:c>
      <x:c r="H118" s="6"/>
    </x:row>
    <x:row r="119" ht="24" customHeight="1">
      <x:c r="A119" s="2" t="n">
        <x:f>112</x:f>
        <x:v>112</x:v>
      </x:c>
      <x:c r="B119" s="17" t="n">
        <x:f>'Schedule'!F121</x:f>
        <x:v>0</x:v>
      </x:c>
      <x:c r="C119" s="7"/>
      <x:c r="D119" s="17" t="str">
        <x:f>IF(ISBLANK(C119),"",C119-B119)</x:f>
      </x:c>
      <x:c r="E119" s="17" t="n">
        <x:f>'Schedule'!G121</x:f>
        <x:v>0</x:v>
      </x:c>
      <x:c r="F119" s="7"/>
      <x:c r="G119" s="17" t="str">
        <x:f>IF(ISBLANK(F119),"",F119-E119)</x:f>
      </x:c>
      <x:c r="H119" s="6"/>
    </x:row>
    <x:row r="120" ht="24" customHeight="1">
      <x:c r="A120" s="2" t="n">
        <x:f>113</x:f>
        <x:v>113</x:v>
      </x:c>
      <x:c r="B120" s="17" t="n">
        <x:f>'Schedule'!F122</x:f>
        <x:v>0</x:v>
      </x:c>
      <x:c r="C120" s="7"/>
      <x:c r="D120" s="17" t="str">
        <x:f>IF(ISBLANK(C120),"",C120-B120)</x:f>
      </x:c>
      <x:c r="E120" s="17" t="n">
        <x:f>'Schedule'!G122</x:f>
        <x:v>0</x:v>
      </x:c>
      <x:c r="F120" s="7"/>
      <x:c r="G120" s="17" t="str">
        <x:f>IF(ISBLANK(F120),"",F120-E120)</x:f>
      </x:c>
      <x:c r="H120" s="6"/>
    </x:row>
    <x:row r="121" ht="24" customHeight="1">
      <x:c r="A121" s="2" t="n">
        <x:f>114</x:f>
        <x:v>114</x:v>
      </x:c>
      <x:c r="B121" s="17" t="n">
        <x:f>'Schedule'!F123</x:f>
        <x:v>0</x:v>
      </x:c>
      <x:c r="C121" s="7"/>
      <x:c r="D121" s="17" t="str">
        <x:f>IF(ISBLANK(C121),"",C121-B121)</x:f>
      </x:c>
      <x:c r="E121" s="17" t="n">
        <x:f>'Schedule'!G123</x:f>
        <x:v>0</x:v>
      </x:c>
      <x:c r="F121" s="7"/>
      <x:c r="G121" s="17" t="str">
        <x:f>IF(ISBLANK(F121),"",F121-E121)</x:f>
      </x:c>
      <x:c r="H121" s="6"/>
    </x:row>
    <x:row r="122" ht="24" customHeight="1">
      <x:c r="A122" s="2" t="n">
        <x:f>115</x:f>
        <x:v>115</x:v>
      </x:c>
      <x:c r="B122" s="17" t="n">
        <x:f>'Schedule'!F124</x:f>
        <x:v>0</x:v>
      </x:c>
      <x:c r="C122" s="7"/>
      <x:c r="D122" s="17" t="str">
        <x:f>IF(ISBLANK(C122),"",C122-B122)</x:f>
      </x:c>
      <x:c r="E122" s="17" t="n">
        <x:f>'Schedule'!G124</x:f>
        <x:v>0</x:v>
      </x:c>
      <x:c r="F122" s="7"/>
      <x:c r="G122" s="17" t="str">
        <x:f>IF(ISBLANK(F122),"",F122-E122)</x:f>
      </x:c>
      <x:c r="H122" s="6"/>
    </x:row>
    <x:row r="123" ht="24" customHeight="1">
      <x:c r="A123" s="2" t="n">
        <x:f>116</x:f>
        <x:v>116</x:v>
      </x:c>
      <x:c r="B123" s="17" t="n">
        <x:f>'Schedule'!F125</x:f>
        <x:v>0</x:v>
      </x:c>
      <x:c r="C123" s="7"/>
      <x:c r="D123" s="17" t="str">
        <x:f>IF(ISBLANK(C123),"",C123-B123)</x:f>
      </x:c>
      <x:c r="E123" s="17" t="n">
        <x:f>'Schedule'!G125</x:f>
        <x:v>0</x:v>
      </x:c>
      <x:c r="F123" s="7"/>
      <x:c r="G123" s="17" t="str">
        <x:f>IF(ISBLANK(F123),"",F123-E123)</x:f>
      </x:c>
      <x:c r="H123" s="6"/>
    </x:row>
    <x:row r="124" ht="24" customHeight="1">
      <x:c r="A124" s="2" t="n">
        <x:f>117</x:f>
        <x:v>117</x:v>
      </x:c>
      <x:c r="B124" s="17" t="n">
        <x:f>'Schedule'!F126</x:f>
        <x:v>0</x:v>
      </x:c>
      <x:c r="C124" s="7"/>
      <x:c r="D124" s="17" t="str">
        <x:f>IF(ISBLANK(C124),"",C124-B124)</x:f>
      </x:c>
      <x:c r="E124" s="17" t="n">
        <x:f>'Schedule'!G126</x:f>
        <x:v>0</x:v>
      </x:c>
      <x:c r="F124" s="7"/>
      <x:c r="G124" s="17" t="str">
        <x:f>IF(ISBLANK(F124),"",F124-E124)</x:f>
      </x:c>
      <x:c r="H124" s="6"/>
    </x:row>
    <x:row r="125" ht="24" customHeight="1">
      <x:c r="A125" s="2" t="n">
        <x:f>118</x:f>
        <x:v>118</x:v>
      </x:c>
      <x:c r="B125" s="17" t="n">
        <x:f>'Schedule'!F127</x:f>
        <x:v>0</x:v>
      </x:c>
      <x:c r="C125" s="7"/>
      <x:c r="D125" s="17" t="str">
        <x:f>IF(ISBLANK(C125),"",C125-B125)</x:f>
      </x:c>
      <x:c r="E125" s="17" t="n">
        <x:f>'Schedule'!G127</x:f>
        <x:v>0</x:v>
      </x:c>
      <x:c r="F125" s="7"/>
      <x:c r="G125" s="17" t="str">
        <x:f>IF(ISBLANK(F125),"",F125-E125)</x:f>
      </x:c>
      <x:c r="H125" s="6"/>
    </x:row>
    <x:row r="126" ht="24" customHeight="1">
      <x:c r="A126" s="2" t="n">
        <x:f>119</x:f>
        <x:v>119</x:v>
      </x:c>
      <x:c r="B126" s="17" t="n">
        <x:f>'Schedule'!F128</x:f>
        <x:v>0</x:v>
      </x:c>
      <x:c r="C126" s="7"/>
      <x:c r="D126" s="17" t="str">
        <x:f>IF(ISBLANK(C126),"",C126-B126)</x:f>
      </x:c>
      <x:c r="E126" s="17" t="n">
        <x:f>'Schedule'!G128</x:f>
        <x:v>0</x:v>
      </x:c>
      <x:c r="F126" s="7"/>
      <x:c r="G126" s="17" t="str">
        <x:f>IF(ISBLANK(F126),"",F126-E126)</x:f>
      </x:c>
      <x:c r="H126" s="6"/>
    </x:row>
    <x:row r="127" ht="24" customHeight="1">
      <x:c r="A127" s="2" t="n">
        <x:f>120</x:f>
        <x:v>120</x:v>
      </x:c>
      <x:c r="B127" s="17" t="n">
        <x:f>'Schedule'!F129</x:f>
        <x:v>0</x:v>
      </x:c>
      <x:c r="C127" s="7"/>
      <x:c r="D127" s="17" t="str">
        <x:f>IF(ISBLANK(C127),"",C127-B127)</x:f>
      </x:c>
      <x:c r="E127" s="17" t="n">
        <x:f>'Schedule'!G129</x:f>
        <x:v>0</x:v>
      </x:c>
      <x:c r="F127" s="7"/>
      <x:c r="G127" s="17" t="str">
        <x:f>IF(ISBLANK(F127),"",F127-E127)</x:f>
      </x:c>
      <x:c r="H127" s="6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</x:row>
  </x:sheetData>
  <x:mergeCells>
    <x:mergeCell ref="A4:H4"/>
  </x:mergeCells>
  <x:conditionalFormatting sqref="D8:D127">
    <x:cfRule type="cellIs" dxfId="1" priority="1" operator="lessThan">
      <x:formula>0</x:formula>
    </x:cfRule>
  </x:conditionalFormatting>
  <x:conditionalFormatting sqref="G8:G127">
    <x:cfRule type="cellIs" dxfId="2" priority="2" operator="greaterThan">
      <x:formula>0.01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Plan extra payments month by month</x:v>
      </x:c>
      <x:c r="B2" s="3"/>
      <x:c r="C2" s="3"/>
      <x:c r="D2" s="3"/>
      <x:c r="E2" s="3"/>
      <x:c r="F2" s="3"/>
    </x:row>
    <x:row r="3" ht="24" customHeight="1">
      <x:c r="A3" s="4"/>
      <x:c r="B3" s="4"/>
      <x:c r="C3" s="4"/>
      <x:c r="D3" s="4"/>
      <x:c r="E3" s="4"/>
      <x:c r="F3" s="4"/>
    </x:row>
    <x:row r="4" ht="46" customHeight="1">
      <x:c r="A4" s="9" t="str">
        <x:v>Blank extra override uses the default. A numeric 0 means no extra in that month. The original minimum-payment budget continues and rolls forward.</x:v>
      </x:c>
      <x:c r="B4" s="8"/>
      <x:c r="C4" s="8"/>
      <x:c r="D4" s="8"/>
      <x:c r="E4" s="8"/>
      <x:c r="F4" s="8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2"/>
      <x:c r="B6" s="2"/>
      <x:c r="C6" s="2"/>
      <x:c r="D6" s="2"/>
      <x:c r="E6" s="2"/>
      <x:c r="F6" s="2"/>
    </x:row>
    <x:row r="7" ht="40" customHeight="1">
      <x:c r="A7" s="13" t="str">
        <x:v>Month</x:v>
      </x:c>
      <x:c r="B7" s="13" t="str">
        <x:v>Extra override ($)</x:v>
      </x:c>
      <x:c r="C7" s="13" t="str">
        <x:v>Active extra ($)</x:v>
      </x:c>
      <x:c r="D7" s="13" t="str">
        <x:v>Total budget ($)</x:v>
      </x:c>
      <x:c r="E7" s="13" t="str">
        <x:v>Override check</x:v>
      </x:c>
      <x:c r="F7" s="13" t="str">
        <x:v>Your note</x:v>
      </x:c>
    </x:row>
    <x:row r="8" ht="24" customHeight="1">
      <x:c r="A8" s="2" t="n">
        <x:f>1</x:f>
        <x:v>1</x:v>
      </x:c>
      <x:c r="B8" s="7"/>
      <x:c r="C8" s="17" t="n">
        <x:f>IF(ISBLANK(B8),'Inputs'!$E$5,B8)</x:f>
        <x:v>115</x:v>
      </x:c>
      <x:c r="D8" s="17" t="n">
        <x:f>'Inputs'!$C$19+C8</x:f>
        <x:v>300</x:v>
      </x:c>
      <x:c r="E8" s="2" t="str">
        <x:f>IF(ISBLANK(B8),"Default",IF(AND(ISNUMBER(B8),B8&gt;=0),"Override","Invalid"))</x:f>
        <x:v>Default</x:v>
      </x:c>
      <x:c r="F8" s="5"/>
    </x:row>
    <x:row r="9" ht="24" customHeight="1">
      <x:c r="A9" s="2" t="n">
        <x:f>2</x:f>
        <x:v>2</x:v>
      </x:c>
      <x:c r="B9" s="7"/>
      <x:c r="C9" s="17" t="n">
        <x:f>IF(ISBLANK(B9),'Inputs'!$E$5,B9)</x:f>
        <x:v>115</x:v>
      </x:c>
      <x:c r="D9" s="17" t="n">
        <x:f>'Inputs'!$C$19+C9</x:f>
        <x:v>300</x:v>
      </x:c>
      <x:c r="E9" s="2" t="str">
        <x:f>IF(ISBLANK(B9),"Default",IF(AND(ISNUMBER(B9),B9&gt;=0),"Override","Invalid"))</x:f>
        <x:v>Default</x:v>
      </x:c>
      <x:c r="F9" s="5"/>
    </x:row>
    <x:row r="10" ht="24" customHeight="1">
      <x:c r="A10" s="2" t="n">
        <x:f>3</x:f>
        <x:v>3</x:v>
      </x:c>
      <x:c r="B10" s="7"/>
      <x:c r="C10" s="17" t="n">
        <x:f>IF(ISBLANK(B10),'Inputs'!$E$5,B10)</x:f>
        <x:v>115</x:v>
      </x:c>
      <x:c r="D10" s="17" t="n">
        <x:f>'Inputs'!$C$19+C10</x:f>
        <x:v>300</x:v>
      </x:c>
      <x:c r="E10" s="2" t="str">
        <x:f>IF(ISBLANK(B10),"Default",IF(AND(ISNUMBER(B10),B10&gt;=0),"Override","Invalid"))</x:f>
        <x:v>Default</x:v>
      </x:c>
      <x:c r="F10" s="5"/>
    </x:row>
    <x:row r="11" ht="24" customHeight="1">
      <x:c r="A11" s="2" t="n">
        <x:f>4</x:f>
        <x:v>4</x:v>
      </x:c>
      <x:c r="B11" s="7"/>
      <x:c r="C11" s="17" t="n">
        <x:f>IF(ISBLANK(B11),'Inputs'!$E$5,B11)</x:f>
        <x:v>115</x:v>
      </x:c>
      <x:c r="D11" s="17" t="n">
        <x:f>'Inputs'!$C$19+C11</x:f>
        <x:v>300</x:v>
      </x:c>
      <x:c r="E11" s="2" t="str">
        <x:f>IF(ISBLANK(B11),"Default",IF(AND(ISNUMBER(B11),B11&gt;=0),"Override","Invalid"))</x:f>
        <x:v>Default</x:v>
      </x:c>
      <x:c r="F11" s="5"/>
    </x:row>
    <x:row r="12" ht="24" customHeight="1">
      <x:c r="A12" s="2" t="n">
        <x:f>5</x:f>
        <x:v>5</x:v>
      </x:c>
      <x:c r="B12" s="7"/>
      <x:c r="C12" s="17" t="n">
        <x:f>IF(ISBLANK(B12),'Inputs'!$E$5,B12)</x:f>
        <x:v>115</x:v>
      </x:c>
      <x:c r="D12" s="17" t="n">
        <x:f>'Inputs'!$C$19+C12</x:f>
        <x:v>300</x:v>
      </x:c>
      <x:c r="E12" s="2" t="str">
        <x:f>IF(ISBLANK(B12),"Default",IF(AND(ISNUMBER(B12),B12&gt;=0),"Override","Invalid"))</x:f>
        <x:v>Default</x:v>
      </x:c>
      <x:c r="F12" s="5"/>
    </x:row>
    <x:row r="13" ht="24" customHeight="1">
      <x:c r="A13" s="2" t="n">
        <x:f>6</x:f>
        <x:v>6</x:v>
      </x:c>
      <x:c r="B13" s="7"/>
      <x:c r="C13" s="17" t="n">
        <x:f>IF(ISBLANK(B13),'Inputs'!$E$5,B13)</x:f>
        <x:v>115</x:v>
      </x:c>
      <x:c r="D13" s="17" t="n">
        <x:f>'Inputs'!$C$19+C13</x:f>
        <x:v>300</x:v>
      </x:c>
      <x:c r="E13" s="2" t="str">
        <x:f>IF(ISBLANK(B13),"Default",IF(AND(ISNUMBER(B13),B13&gt;=0),"Override","Invalid"))</x:f>
        <x:v>Default</x:v>
      </x:c>
      <x:c r="F13" s="5"/>
    </x:row>
    <x:row r="14" ht="24" customHeight="1">
      <x:c r="A14" s="2" t="n">
        <x:f>7</x:f>
        <x:v>7</x:v>
      </x:c>
      <x:c r="B14" s="7"/>
      <x:c r="C14" s="17" t="n">
        <x:f>IF(ISBLANK(B14),'Inputs'!$E$5,B14)</x:f>
        <x:v>115</x:v>
      </x:c>
      <x:c r="D14" s="17" t="n">
        <x:f>'Inputs'!$C$19+C14</x:f>
        <x:v>300</x:v>
      </x:c>
      <x:c r="E14" s="2" t="str">
        <x:f>IF(ISBLANK(B14),"Default",IF(AND(ISNUMBER(B14),B14&gt;=0),"Override","Invalid"))</x:f>
        <x:v>Default</x:v>
      </x:c>
      <x:c r="F14" s="5"/>
    </x:row>
    <x:row r="15" ht="24" customHeight="1">
      <x:c r="A15" s="2" t="n">
        <x:f>8</x:f>
        <x:v>8</x:v>
      </x:c>
      <x:c r="B15" s="7"/>
      <x:c r="C15" s="17" t="n">
        <x:f>IF(ISBLANK(B15),'Inputs'!$E$5,B15)</x:f>
        <x:v>115</x:v>
      </x:c>
      <x:c r="D15" s="17" t="n">
        <x:f>'Inputs'!$C$19+C15</x:f>
        <x:v>300</x:v>
      </x:c>
      <x:c r="E15" s="2" t="str">
        <x:f>IF(ISBLANK(B15),"Default",IF(AND(ISNUMBER(B15),B15&gt;=0),"Override","Invalid"))</x:f>
        <x:v>Default</x:v>
      </x:c>
      <x:c r="F15" s="5"/>
    </x:row>
    <x:row r="16" ht="24" customHeight="1">
      <x:c r="A16" s="2" t="n">
        <x:f>9</x:f>
        <x:v>9</x:v>
      </x:c>
      <x:c r="B16" s="7"/>
      <x:c r="C16" s="17" t="n">
        <x:f>IF(ISBLANK(B16),'Inputs'!$E$5,B16)</x:f>
        <x:v>115</x:v>
      </x:c>
      <x:c r="D16" s="17" t="n">
        <x:f>'Inputs'!$C$19+C16</x:f>
        <x:v>300</x:v>
      </x:c>
      <x:c r="E16" s="2" t="str">
        <x:f>IF(ISBLANK(B16),"Default",IF(AND(ISNUMBER(B16),B16&gt;=0),"Override","Invalid"))</x:f>
        <x:v>Default</x:v>
      </x:c>
      <x:c r="F16" s="5"/>
    </x:row>
    <x:row r="17" ht="24" customHeight="1">
      <x:c r="A17" s="2" t="n">
        <x:f>10</x:f>
        <x:v>10</x:v>
      </x:c>
      <x:c r="B17" s="7"/>
      <x:c r="C17" s="17" t="n">
        <x:f>IF(ISBLANK(B17),'Inputs'!$E$5,B17)</x:f>
        <x:v>115</x:v>
      </x:c>
      <x:c r="D17" s="17" t="n">
        <x:f>'Inputs'!$C$19+C17</x:f>
        <x:v>300</x:v>
      </x:c>
      <x:c r="E17" s="2" t="str">
        <x:f>IF(ISBLANK(B17),"Default",IF(AND(ISNUMBER(B17),B17&gt;=0),"Override","Invalid"))</x:f>
        <x:v>Default</x:v>
      </x:c>
      <x:c r="F17" s="5"/>
    </x:row>
    <x:row r="18" ht="24" customHeight="1">
      <x:c r="A18" s="2" t="n">
        <x:f>11</x:f>
        <x:v>11</x:v>
      </x:c>
      <x:c r="B18" s="7"/>
      <x:c r="C18" s="17" t="n">
        <x:f>IF(ISBLANK(B18),'Inputs'!$E$5,B18)</x:f>
        <x:v>115</x:v>
      </x:c>
      <x:c r="D18" s="17" t="n">
        <x:f>'Inputs'!$C$19+C18</x:f>
        <x:v>300</x:v>
      </x:c>
      <x:c r="E18" s="2" t="str">
        <x:f>IF(ISBLANK(B18),"Default",IF(AND(ISNUMBER(B18),B18&gt;=0),"Override","Invalid"))</x:f>
        <x:v>Default</x:v>
      </x:c>
      <x:c r="F18" s="5"/>
    </x:row>
    <x:row r="19" ht="24" customHeight="1">
      <x:c r="A19" s="2" t="n">
        <x:f>12</x:f>
        <x:v>12</x:v>
      </x:c>
      <x:c r="B19" s="7"/>
      <x:c r="C19" s="17" t="n">
        <x:f>IF(ISBLANK(B19),'Inputs'!$E$5,B19)</x:f>
        <x:v>115</x:v>
      </x:c>
      <x:c r="D19" s="17" t="n">
        <x:f>'Inputs'!$C$19+C19</x:f>
        <x:v>300</x:v>
      </x:c>
      <x:c r="E19" s="2" t="str">
        <x:f>IF(ISBLANK(B19),"Default",IF(AND(ISNUMBER(B19),B19&gt;=0),"Override","Invalid"))</x:f>
        <x:v>Default</x:v>
      </x:c>
      <x:c r="F19" s="5"/>
    </x:row>
    <x:row r="20" ht="24" customHeight="1">
      <x:c r="A20" s="2" t="n">
        <x:f>13</x:f>
        <x:v>13</x:v>
      </x:c>
      <x:c r="B20" s="7"/>
      <x:c r="C20" s="17" t="n">
        <x:f>IF(ISBLANK(B20),'Inputs'!$E$5,B20)</x:f>
        <x:v>115</x:v>
      </x:c>
      <x:c r="D20" s="17" t="n">
        <x:f>'Inputs'!$C$19+C20</x:f>
        <x:v>300</x:v>
      </x:c>
      <x:c r="E20" s="2" t="str">
        <x:f>IF(ISBLANK(B20),"Default",IF(AND(ISNUMBER(B20),B20&gt;=0),"Override","Invalid"))</x:f>
        <x:v>Default</x:v>
      </x:c>
      <x:c r="F20" s="5"/>
    </x:row>
    <x:row r="21" ht="24" customHeight="1">
      <x:c r="A21" s="2" t="n">
        <x:f>14</x:f>
        <x:v>14</x:v>
      </x:c>
      <x:c r="B21" s="7"/>
      <x:c r="C21" s="17" t="n">
        <x:f>IF(ISBLANK(B21),'Inputs'!$E$5,B21)</x:f>
        <x:v>115</x:v>
      </x:c>
      <x:c r="D21" s="17" t="n">
        <x:f>'Inputs'!$C$19+C21</x:f>
        <x:v>300</x:v>
      </x:c>
      <x:c r="E21" s="2" t="str">
        <x:f>IF(ISBLANK(B21),"Default",IF(AND(ISNUMBER(B21),B21&gt;=0),"Override","Invalid"))</x:f>
        <x:v>Default</x:v>
      </x:c>
      <x:c r="F21" s="5"/>
    </x:row>
    <x:row r="22" ht="24" customHeight="1">
      <x:c r="A22" s="2" t="n">
        <x:f>15</x:f>
        <x:v>15</x:v>
      </x:c>
      <x:c r="B22" s="7"/>
      <x:c r="C22" s="17" t="n">
        <x:f>IF(ISBLANK(B22),'Inputs'!$E$5,B22)</x:f>
        <x:v>115</x:v>
      </x:c>
      <x:c r="D22" s="17" t="n">
        <x:f>'Inputs'!$C$19+C22</x:f>
        <x:v>300</x:v>
      </x:c>
      <x:c r="E22" s="2" t="str">
        <x:f>IF(ISBLANK(B22),"Default",IF(AND(ISNUMBER(B22),B22&gt;=0),"Override","Invalid"))</x:f>
        <x:v>Default</x:v>
      </x:c>
      <x:c r="F22" s="5"/>
    </x:row>
    <x:row r="23" ht="24" customHeight="1">
      <x:c r="A23" s="2" t="n">
        <x:f>16</x:f>
        <x:v>16</x:v>
      </x:c>
      <x:c r="B23" s="7"/>
      <x:c r="C23" s="17" t="n">
        <x:f>IF(ISBLANK(B23),'Inputs'!$E$5,B23)</x:f>
        <x:v>115</x:v>
      </x:c>
      <x:c r="D23" s="17" t="n">
        <x:f>'Inputs'!$C$19+C23</x:f>
        <x:v>300</x:v>
      </x:c>
      <x:c r="E23" s="2" t="str">
        <x:f>IF(ISBLANK(B23),"Default",IF(AND(ISNUMBER(B23),B23&gt;=0),"Override","Invalid"))</x:f>
        <x:v>Default</x:v>
      </x:c>
      <x:c r="F23" s="5"/>
    </x:row>
    <x:row r="24" ht="24" customHeight="1">
      <x:c r="A24" s="2" t="n">
        <x:f>17</x:f>
        <x:v>17</x:v>
      </x:c>
      <x:c r="B24" s="7"/>
      <x:c r="C24" s="17" t="n">
        <x:f>IF(ISBLANK(B24),'Inputs'!$E$5,B24)</x:f>
        <x:v>115</x:v>
      </x:c>
      <x:c r="D24" s="17" t="n">
        <x:f>'Inputs'!$C$19+C24</x:f>
        <x:v>300</x:v>
      </x:c>
      <x:c r="E24" s="2" t="str">
        <x:f>IF(ISBLANK(B24),"Default",IF(AND(ISNUMBER(B24),B24&gt;=0),"Override","Invalid"))</x:f>
        <x:v>Default</x:v>
      </x:c>
      <x:c r="F24" s="5"/>
    </x:row>
    <x:row r="25" ht="24" customHeight="1">
      <x:c r="A25" s="2" t="n">
        <x:f>18</x:f>
        <x:v>18</x:v>
      </x:c>
      <x:c r="B25" s="7"/>
      <x:c r="C25" s="17" t="n">
        <x:f>IF(ISBLANK(B25),'Inputs'!$E$5,B25)</x:f>
        <x:v>115</x:v>
      </x:c>
      <x:c r="D25" s="17" t="n">
        <x:f>'Inputs'!$C$19+C25</x:f>
        <x:v>300</x:v>
      </x:c>
      <x:c r="E25" s="2" t="str">
        <x:f>IF(ISBLANK(B25),"Default",IF(AND(ISNUMBER(B25),B25&gt;=0),"Override","Invalid"))</x:f>
        <x:v>Default</x:v>
      </x:c>
      <x:c r="F25" s="5"/>
    </x:row>
    <x:row r="26" ht="24" customHeight="1">
      <x:c r="A26" s="2" t="n">
        <x:f>19</x:f>
        <x:v>19</x:v>
      </x:c>
      <x:c r="B26" s="7"/>
      <x:c r="C26" s="17" t="n">
        <x:f>IF(ISBLANK(B26),'Inputs'!$E$5,B26)</x:f>
        <x:v>115</x:v>
      </x:c>
      <x:c r="D26" s="17" t="n">
        <x:f>'Inputs'!$C$19+C26</x:f>
        <x:v>300</x:v>
      </x:c>
      <x:c r="E26" s="2" t="str">
        <x:f>IF(ISBLANK(B26),"Default",IF(AND(ISNUMBER(B26),B26&gt;=0),"Override","Invalid"))</x:f>
        <x:v>Default</x:v>
      </x:c>
      <x:c r="F26" s="5"/>
    </x:row>
    <x:row r="27" ht="24" customHeight="1">
      <x:c r="A27" s="2" t="n">
        <x:f>20</x:f>
        <x:v>20</x:v>
      </x:c>
      <x:c r="B27" s="7"/>
      <x:c r="C27" s="17" t="n">
        <x:f>IF(ISBLANK(B27),'Inputs'!$E$5,B27)</x:f>
        <x:v>115</x:v>
      </x:c>
      <x:c r="D27" s="17" t="n">
        <x:f>'Inputs'!$C$19+C27</x:f>
        <x:v>300</x:v>
      </x:c>
      <x:c r="E27" s="2" t="str">
        <x:f>IF(ISBLANK(B27),"Default",IF(AND(ISNUMBER(B27),B27&gt;=0),"Override","Invalid"))</x:f>
        <x:v>Default</x:v>
      </x:c>
      <x:c r="F27" s="5"/>
    </x:row>
    <x:row r="28" ht="24" customHeight="1">
      <x:c r="A28" s="2" t="n">
        <x:f>21</x:f>
        <x:v>21</x:v>
      </x:c>
      <x:c r="B28" s="7"/>
      <x:c r="C28" s="17" t="n">
        <x:f>IF(ISBLANK(B28),'Inputs'!$E$5,B28)</x:f>
        <x:v>115</x:v>
      </x:c>
      <x:c r="D28" s="17" t="n">
        <x:f>'Inputs'!$C$19+C28</x:f>
        <x:v>300</x:v>
      </x:c>
      <x:c r="E28" s="2" t="str">
        <x:f>IF(ISBLANK(B28),"Default",IF(AND(ISNUMBER(B28),B28&gt;=0),"Override","Invalid"))</x:f>
        <x:v>Default</x:v>
      </x:c>
      <x:c r="F28" s="5"/>
    </x:row>
    <x:row r="29" ht="24" customHeight="1">
      <x:c r="A29" s="2" t="n">
        <x:f>22</x:f>
        <x:v>22</x:v>
      </x:c>
      <x:c r="B29" s="7"/>
      <x:c r="C29" s="17" t="n">
        <x:f>IF(ISBLANK(B29),'Inputs'!$E$5,B29)</x:f>
        <x:v>115</x:v>
      </x:c>
      <x:c r="D29" s="17" t="n">
        <x:f>'Inputs'!$C$19+C29</x:f>
        <x:v>300</x:v>
      </x:c>
      <x:c r="E29" s="2" t="str">
        <x:f>IF(ISBLANK(B29),"Default",IF(AND(ISNUMBER(B29),B29&gt;=0),"Override","Invalid"))</x:f>
        <x:v>Default</x:v>
      </x:c>
      <x:c r="F29" s="5"/>
    </x:row>
    <x:row r="30" ht="24" customHeight="1">
      <x:c r="A30" s="2" t="n">
        <x:f>23</x:f>
        <x:v>23</x:v>
      </x:c>
      <x:c r="B30" s="7"/>
      <x:c r="C30" s="17" t="n">
        <x:f>IF(ISBLANK(B30),'Inputs'!$E$5,B30)</x:f>
        <x:v>115</x:v>
      </x:c>
      <x:c r="D30" s="17" t="n">
        <x:f>'Inputs'!$C$19+C30</x:f>
        <x:v>300</x:v>
      </x:c>
      <x:c r="E30" s="2" t="str">
        <x:f>IF(ISBLANK(B30),"Default",IF(AND(ISNUMBER(B30),B30&gt;=0),"Override","Invalid"))</x:f>
        <x:v>Default</x:v>
      </x:c>
      <x:c r="F30" s="5"/>
    </x:row>
    <x:row r="31" ht="24" customHeight="1">
      <x:c r="A31" s="2" t="n">
        <x:f>24</x:f>
        <x:v>24</x:v>
      </x:c>
      <x:c r="B31" s="7"/>
      <x:c r="C31" s="17" t="n">
        <x:f>IF(ISBLANK(B31),'Inputs'!$E$5,B31)</x:f>
        <x:v>115</x:v>
      </x:c>
      <x:c r="D31" s="17" t="n">
        <x:f>'Inputs'!$C$19+C31</x:f>
        <x:v>300</x:v>
      </x:c>
      <x:c r="E31" s="2" t="str">
        <x:f>IF(ISBLANK(B31),"Default",IF(AND(ISNUMBER(B31),B31&gt;=0),"Override","Invalid"))</x:f>
        <x:v>Default</x:v>
      </x:c>
      <x:c r="F31" s="5"/>
    </x:row>
    <x:row r="32" ht="24" customHeight="1">
      <x:c r="A32" s="2" t="n">
        <x:f>25</x:f>
        <x:v>25</x:v>
      </x:c>
      <x:c r="B32" s="7"/>
      <x:c r="C32" s="17" t="n">
        <x:f>IF(ISBLANK(B32),'Inputs'!$E$5,B32)</x:f>
        <x:v>115</x:v>
      </x:c>
      <x:c r="D32" s="17" t="n">
        <x:f>'Inputs'!$C$19+C32</x:f>
        <x:v>300</x:v>
      </x:c>
      <x:c r="E32" s="2" t="str">
        <x:f>IF(ISBLANK(B32),"Default",IF(AND(ISNUMBER(B32),B32&gt;=0),"Override","Invalid"))</x:f>
        <x:v>Default</x:v>
      </x:c>
      <x:c r="F32" s="5"/>
    </x:row>
    <x:row r="33" ht="24" customHeight="1">
      <x:c r="A33" s="2" t="n">
        <x:f>26</x:f>
        <x:v>26</x:v>
      </x:c>
      <x:c r="B33" s="7"/>
      <x:c r="C33" s="17" t="n">
        <x:f>IF(ISBLANK(B33),'Inputs'!$E$5,B33)</x:f>
        <x:v>115</x:v>
      </x:c>
      <x:c r="D33" s="17" t="n">
        <x:f>'Inputs'!$C$19+C33</x:f>
        <x:v>300</x:v>
      </x:c>
      <x:c r="E33" s="2" t="str">
        <x:f>IF(ISBLANK(B33),"Default",IF(AND(ISNUMBER(B33),B33&gt;=0),"Override","Invalid"))</x:f>
        <x:v>Default</x:v>
      </x:c>
      <x:c r="F33" s="5"/>
    </x:row>
    <x:row r="34" ht="24" customHeight="1">
      <x:c r="A34" s="2" t="n">
        <x:f>27</x:f>
        <x:v>27</x:v>
      </x:c>
      <x:c r="B34" s="7"/>
      <x:c r="C34" s="17" t="n">
        <x:f>IF(ISBLANK(B34),'Inputs'!$E$5,B34)</x:f>
        <x:v>115</x:v>
      </x:c>
      <x:c r="D34" s="17" t="n">
        <x:f>'Inputs'!$C$19+C34</x:f>
        <x:v>300</x:v>
      </x:c>
      <x:c r="E34" s="2" t="str">
        <x:f>IF(ISBLANK(B34),"Default",IF(AND(ISNUMBER(B34),B34&gt;=0),"Override","Invalid"))</x:f>
        <x:v>Default</x:v>
      </x:c>
      <x:c r="F34" s="5"/>
    </x:row>
    <x:row r="35" ht="24" customHeight="1">
      <x:c r="A35" s="2" t="n">
        <x:f>28</x:f>
        <x:v>28</x:v>
      </x:c>
      <x:c r="B35" s="7"/>
      <x:c r="C35" s="17" t="n">
        <x:f>IF(ISBLANK(B35),'Inputs'!$E$5,B35)</x:f>
        <x:v>115</x:v>
      </x:c>
      <x:c r="D35" s="17" t="n">
        <x:f>'Inputs'!$C$19+C35</x:f>
        <x:v>300</x:v>
      </x:c>
      <x:c r="E35" s="2" t="str">
        <x:f>IF(ISBLANK(B35),"Default",IF(AND(ISNUMBER(B35),B35&gt;=0),"Override","Invalid"))</x:f>
        <x:v>Default</x:v>
      </x:c>
      <x:c r="F35" s="5"/>
    </x:row>
    <x:row r="36" ht="24" customHeight="1">
      <x:c r="A36" s="2" t="n">
        <x:f>29</x:f>
        <x:v>29</x:v>
      </x:c>
      <x:c r="B36" s="7"/>
      <x:c r="C36" s="17" t="n">
        <x:f>IF(ISBLANK(B36),'Inputs'!$E$5,B36)</x:f>
        <x:v>115</x:v>
      </x:c>
      <x:c r="D36" s="17" t="n">
        <x:f>'Inputs'!$C$19+C36</x:f>
        <x:v>300</x:v>
      </x:c>
      <x:c r="E36" s="2" t="str">
        <x:f>IF(ISBLANK(B36),"Default",IF(AND(ISNUMBER(B36),B36&gt;=0),"Override","Invalid"))</x:f>
        <x:v>Default</x:v>
      </x:c>
      <x:c r="F36" s="5"/>
    </x:row>
    <x:row r="37" ht="24" customHeight="1">
      <x:c r="A37" s="2" t="n">
        <x:f>30</x:f>
        <x:v>30</x:v>
      </x:c>
      <x:c r="B37" s="7"/>
      <x:c r="C37" s="17" t="n">
        <x:f>IF(ISBLANK(B37),'Inputs'!$E$5,B37)</x:f>
        <x:v>115</x:v>
      </x:c>
      <x:c r="D37" s="17" t="n">
        <x:f>'Inputs'!$C$19+C37</x:f>
        <x:v>300</x:v>
      </x:c>
      <x:c r="E37" s="2" t="str">
        <x:f>IF(ISBLANK(B37),"Default",IF(AND(ISNUMBER(B37),B37&gt;=0),"Override","Invalid"))</x:f>
        <x:v>Default</x:v>
      </x:c>
      <x:c r="F37" s="5"/>
    </x:row>
    <x:row r="38" ht="24" customHeight="1">
      <x:c r="A38" s="2" t="n">
        <x:f>31</x:f>
        <x:v>31</x:v>
      </x:c>
      <x:c r="B38" s="7"/>
      <x:c r="C38" s="17" t="n">
        <x:f>IF(ISBLANK(B38),'Inputs'!$E$5,B38)</x:f>
        <x:v>115</x:v>
      </x:c>
      <x:c r="D38" s="17" t="n">
        <x:f>'Inputs'!$C$19+C38</x:f>
        <x:v>300</x:v>
      </x:c>
      <x:c r="E38" s="2" t="str">
        <x:f>IF(ISBLANK(B38),"Default",IF(AND(ISNUMBER(B38),B38&gt;=0),"Override","Invalid"))</x:f>
        <x:v>Default</x:v>
      </x:c>
      <x:c r="F38" s="5"/>
    </x:row>
    <x:row r="39" ht="24" customHeight="1">
      <x:c r="A39" s="2" t="n">
        <x:f>32</x:f>
        <x:v>32</x:v>
      </x:c>
      <x:c r="B39" s="7"/>
      <x:c r="C39" s="17" t="n">
        <x:f>IF(ISBLANK(B39),'Inputs'!$E$5,B39)</x:f>
        <x:v>115</x:v>
      </x:c>
      <x:c r="D39" s="17" t="n">
        <x:f>'Inputs'!$C$19+C39</x:f>
        <x:v>300</x:v>
      </x:c>
      <x:c r="E39" s="2" t="str">
        <x:f>IF(ISBLANK(B39),"Default",IF(AND(ISNUMBER(B39),B39&gt;=0),"Override","Invalid"))</x:f>
        <x:v>Default</x:v>
      </x:c>
      <x:c r="F39" s="5"/>
    </x:row>
    <x:row r="40" ht="24" customHeight="1">
      <x:c r="A40" s="2" t="n">
        <x:f>33</x:f>
        <x:v>33</x:v>
      </x:c>
      <x:c r="B40" s="7"/>
      <x:c r="C40" s="17" t="n">
        <x:f>IF(ISBLANK(B40),'Inputs'!$E$5,B40)</x:f>
        <x:v>115</x:v>
      </x:c>
      <x:c r="D40" s="17" t="n">
        <x:f>'Inputs'!$C$19+C40</x:f>
        <x:v>300</x:v>
      </x:c>
      <x:c r="E40" s="2" t="str">
        <x:f>IF(ISBLANK(B40),"Default",IF(AND(ISNUMBER(B40),B40&gt;=0),"Override","Invalid"))</x:f>
        <x:v>Default</x:v>
      </x:c>
      <x:c r="F40" s="5"/>
    </x:row>
    <x:row r="41" ht="24" customHeight="1">
      <x:c r="A41" s="2" t="n">
        <x:f>34</x:f>
        <x:v>34</x:v>
      </x:c>
      <x:c r="B41" s="7"/>
      <x:c r="C41" s="17" t="n">
        <x:f>IF(ISBLANK(B41),'Inputs'!$E$5,B41)</x:f>
        <x:v>115</x:v>
      </x:c>
      <x:c r="D41" s="17" t="n">
        <x:f>'Inputs'!$C$19+C41</x:f>
        <x:v>300</x:v>
      </x:c>
      <x:c r="E41" s="2" t="str">
        <x:f>IF(ISBLANK(B41),"Default",IF(AND(ISNUMBER(B41),B41&gt;=0),"Override","Invalid"))</x:f>
        <x:v>Default</x:v>
      </x:c>
      <x:c r="F41" s="5"/>
    </x:row>
    <x:row r="42" ht="24" customHeight="1">
      <x:c r="A42" s="2" t="n">
        <x:f>35</x:f>
        <x:v>35</x:v>
      </x:c>
      <x:c r="B42" s="7"/>
      <x:c r="C42" s="17" t="n">
        <x:f>IF(ISBLANK(B42),'Inputs'!$E$5,B42)</x:f>
        <x:v>115</x:v>
      </x:c>
      <x:c r="D42" s="17" t="n">
        <x:f>'Inputs'!$C$19+C42</x:f>
        <x:v>300</x:v>
      </x:c>
      <x:c r="E42" s="2" t="str">
        <x:f>IF(ISBLANK(B42),"Default",IF(AND(ISNUMBER(B42),B42&gt;=0),"Override","Invalid"))</x:f>
        <x:v>Default</x:v>
      </x:c>
      <x:c r="F42" s="5"/>
    </x:row>
    <x:row r="43" ht="24" customHeight="1">
      <x:c r="A43" s="2" t="n">
        <x:f>36</x:f>
        <x:v>36</x:v>
      </x:c>
      <x:c r="B43" s="7"/>
      <x:c r="C43" s="17" t="n">
        <x:f>IF(ISBLANK(B43),'Inputs'!$E$5,B43)</x:f>
        <x:v>115</x:v>
      </x:c>
      <x:c r="D43" s="17" t="n">
        <x:f>'Inputs'!$C$19+C43</x:f>
        <x:v>300</x:v>
      </x:c>
      <x:c r="E43" s="2" t="str">
        <x:f>IF(ISBLANK(B43),"Default",IF(AND(ISNUMBER(B43),B43&gt;=0),"Override","Invalid"))</x:f>
        <x:v>Default</x:v>
      </x:c>
      <x:c r="F43" s="5"/>
    </x:row>
    <x:row r="44" ht="24" customHeight="1">
      <x:c r="A44" s="2" t="n">
        <x:f>37</x:f>
        <x:v>37</x:v>
      </x:c>
      <x:c r="B44" s="7"/>
      <x:c r="C44" s="17" t="n">
        <x:f>IF(ISBLANK(B44),'Inputs'!$E$5,B44)</x:f>
        <x:v>115</x:v>
      </x:c>
      <x:c r="D44" s="17" t="n">
        <x:f>'Inputs'!$C$19+C44</x:f>
        <x:v>300</x:v>
      </x:c>
      <x:c r="E44" s="2" t="str">
        <x:f>IF(ISBLANK(B44),"Default",IF(AND(ISNUMBER(B44),B44&gt;=0),"Override","Invalid"))</x:f>
        <x:v>Default</x:v>
      </x:c>
      <x:c r="F44" s="5"/>
    </x:row>
    <x:row r="45" ht="24" customHeight="1">
      <x:c r="A45" s="2" t="n">
        <x:f>38</x:f>
        <x:v>38</x:v>
      </x:c>
      <x:c r="B45" s="7"/>
      <x:c r="C45" s="17" t="n">
        <x:f>IF(ISBLANK(B45),'Inputs'!$E$5,B45)</x:f>
        <x:v>115</x:v>
      </x:c>
      <x:c r="D45" s="17" t="n">
        <x:f>'Inputs'!$C$19+C45</x:f>
        <x:v>300</x:v>
      </x:c>
      <x:c r="E45" s="2" t="str">
        <x:f>IF(ISBLANK(B45),"Default",IF(AND(ISNUMBER(B45),B45&gt;=0),"Override","Invalid"))</x:f>
        <x:v>Default</x:v>
      </x:c>
      <x:c r="F45" s="5"/>
    </x:row>
    <x:row r="46" ht="24" customHeight="1">
      <x:c r="A46" s="2" t="n">
        <x:f>39</x:f>
        <x:v>39</x:v>
      </x:c>
      <x:c r="B46" s="7"/>
      <x:c r="C46" s="17" t="n">
        <x:f>IF(ISBLANK(B46),'Inputs'!$E$5,B46)</x:f>
        <x:v>115</x:v>
      </x:c>
      <x:c r="D46" s="17" t="n">
        <x:f>'Inputs'!$C$19+C46</x:f>
        <x:v>300</x:v>
      </x:c>
      <x:c r="E46" s="2" t="str">
        <x:f>IF(ISBLANK(B46),"Default",IF(AND(ISNUMBER(B46),B46&gt;=0),"Override","Invalid"))</x:f>
        <x:v>Default</x:v>
      </x:c>
      <x:c r="F46" s="5"/>
    </x:row>
    <x:row r="47" ht="24" customHeight="1">
      <x:c r="A47" s="2" t="n">
        <x:f>40</x:f>
        <x:v>40</x:v>
      </x:c>
      <x:c r="B47" s="7"/>
      <x:c r="C47" s="17" t="n">
        <x:f>IF(ISBLANK(B47),'Inputs'!$E$5,B47)</x:f>
        <x:v>115</x:v>
      </x:c>
      <x:c r="D47" s="17" t="n">
        <x:f>'Inputs'!$C$19+C47</x:f>
        <x:v>300</x:v>
      </x:c>
      <x:c r="E47" s="2" t="str">
        <x:f>IF(ISBLANK(B47),"Default",IF(AND(ISNUMBER(B47),B47&gt;=0),"Override","Invalid"))</x:f>
        <x:v>Default</x:v>
      </x:c>
      <x:c r="F47" s="5"/>
    </x:row>
    <x:row r="48" ht="24" customHeight="1">
      <x:c r="A48" s="2" t="n">
        <x:f>41</x:f>
        <x:v>41</x:v>
      </x:c>
      <x:c r="B48" s="7"/>
      <x:c r="C48" s="17" t="n">
        <x:f>IF(ISBLANK(B48),'Inputs'!$E$5,B48)</x:f>
        <x:v>115</x:v>
      </x:c>
      <x:c r="D48" s="17" t="n">
        <x:f>'Inputs'!$C$19+C48</x:f>
        <x:v>300</x:v>
      </x:c>
      <x:c r="E48" s="2" t="str">
        <x:f>IF(ISBLANK(B48),"Default",IF(AND(ISNUMBER(B48),B48&gt;=0),"Override","Invalid"))</x:f>
        <x:v>Default</x:v>
      </x:c>
      <x:c r="F48" s="5"/>
    </x:row>
    <x:row r="49" ht="24" customHeight="1">
      <x:c r="A49" s="2" t="n">
        <x:f>42</x:f>
        <x:v>42</x:v>
      </x:c>
      <x:c r="B49" s="7"/>
      <x:c r="C49" s="17" t="n">
        <x:f>IF(ISBLANK(B49),'Inputs'!$E$5,B49)</x:f>
        <x:v>115</x:v>
      </x:c>
      <x:c r="D49" s="17" t="n">
        <x:f>'Inputs'!$C$19+C49</x:f>
        <x:v>300</x:v>
      </x:c>
      <x:c r="E49" s="2" t="str">
        <x:f>IF(ISBLANK(B49),"Default",IF(AND(ISNUMBER(B49),B49&gt;=0),"Override","Invalid"))</x:f>
        <x:v>Default</x:v>
      </x:c>
      <x:c r="F49" s="5"/>
    </x:row>
    <x:row r="50" ht="24" customHeight="1">
      <x:c r="A50" s="2" t="n">
        <x:f>43</x:f>
        <x:v>43</x:v>
      </x:c>
      <x:c r="B50" s="7"/>
      <x:c r="C50" s="17" t="n">
        <x:f>IF(ISBLANK(B50),'Inputs'!$E$5,B50)</x:f>
        <x:v>115</x:v>
      </x:c>
      <x:c r="D50" s="17" t="n">
        <x:f>'Inputs'!$C$19+C50</x:f>
        <x:v>300</x:v>
      </x:c>
      <x:c r="E50" s="2" t="str">
        <x:f>IF(ISBLANK(B50),"Default",IF(AND(ISNUMBER(B50),B50&gt;=0),"Override","Invalid"))</x:f>
        <x:v>Default</x:v>
      </x:c>
      <x:c r="F50" s="5"/>
    </x:row>
    <x:row r="51" ht="24" customHeight="1">
      <x:c r="A51" s="2" t="n">
        <x:f>44</x:f>
        <x:v>44</x:v>
      </x:c>
      <x:c r="B51" s="7"/>
      <x:c r="C51" s="17" t="n">
        <x:f>IF(ISBLANK(B51),'Inputs'!$E$5,B51)</x:f>
        <x:v>115</x:v>
      </x:c>
      <x:c r="D51" s="17" t="n">
        <x:f>'Inputs'!$C$19+C51</x:f>
        <x:v>300</x:v>
      </x:c>
      <x:c r="E51" s="2" t="str">
        <x:f>IF(ISBLANK(B51),"Default",IF(AND(ISNUMBER(B51),B51&gt;=0),"Override","Invalid"))</x:f>
        <x:v>Default</x:v>
      </x:c>
      <x:c r="F51" s="5"/>
    </x:row>
    <x:row r="52" ht="24" customHeight="1">
      <x:c r="A52" s="2" t="n">
        <x:f>45</x:f>
        <x:v>45</x:v>
      </x:c>
      <x:c r="B52" s="7"/>
      <x:c r="C52" s="17" t="n">
        <x:f>IF(ISBLANK(B52),'Inputs'!$E$5,B52)</x:f>
        <x:v>115</x:v>
      </x:c>
      <x:c r="D52" s="17" t="n">
        <x:f>'Inputs'!$C$19+C52</x:f>
        <x:v>300</x:v>
      </x:c>
      <x:c r="E52" s="2" t="str">
        <x:f>IF(ISBLANK(B52),"Default",IF(AND(ISNUMBER(B52),B52&gt;=0),"Override","Invalid"))</x:f>
        <x:v>Default</x:v>
      </x:c>
      <x:c r="F52" s="5"/>
    </x:row>
    <x:row r="53" ht="24" customHeight="1">
      <x:c r="A53" s="2" t="n">
        <x:f>46</x:f>
        <x:v>46</x:v>
      </x:c>
      <x:c r="B53" s="7"/>
      <x:c r="C53" s="17" t="n">
        <x:f>IF(ISBLANK(B53),'Inputs'!$E$5,B53)</x:f>
        <x:v>115</x:v>
      </x:c>
      <x:c r="D53" s="17" t="n">
        <x:f>'Inputs'!$C$19+C53</x:f>
        <x:v>300</x:v>
      </x:c>
      <x:c r="E53" s="2" t="str">
        <x:f>IF(ISBLANK(B53),"Default",IF(AND(ISNUMBER(B53),B53&gt;=0),"Override","Invalid"))</x:f>
        <x:v>Default</x:v>
      </x:c>
      <x:c r="F53" s="5"/>
    </x:row>
    <x:row r="54" ht="24" customHeight="1">
      <x:c r="A54" s="2" t="n">
        <x:f>47</x:f>
        <x:v>47</x:v>
      </x:c>
      <x:c r="B54" s="7"/>
      <x:c r="C54" s="17" t="n">
        <x:f>IF(ISBLANK(B54),'Inputs'!$E$5,B54)</x:f>
        <x:v>115</x:v>
      </x:c>
      <x:c r="D54" s="17" t="n">
        <x:f>'Inputs'!$C$19+C54</x:f>
        <x:v>300</x:v>
      </x:c>
      <x:c r="E54" s="2" t="str">
        <x:f>IF(ISBLANK(B54),"Default",IF(AND(ISNUMBER(B54),B54&gt;=0),"Override","Invalid"))</x:f>
        <x:v>Default</x:v>
      </x:c>
      <x:c r="F54" s="5"/>
    </x:row>
    <x:row r="55" ht="24" customHeight="1">
      <x:c r="A55" s="2" t="n">
        <x:f>48</x:f>
        <x:v>48</x:v>
      </x:c>
      <x:c r="B55" s="7"/>
      <x:c r="C55" s="17" t="n">
        <x:f>IF(ISBLANK(B55),'Inputs'!$E$5,B55)</x:f>
        <x:v>115</x:v>
      </x:c>
      <x:c r="D55" s="17" t="n">
        <x:f>'Inputs'!$C$19+C55</x:f>
        <x:v>300</x:v>
      </x:c>
      <x:c r="E55" s="2" t="str">
        <x:f>IF(ISBLANK(B55),"Default",IF(AND(ISNUMBER(B55),B55&gt;=0),"Override","Invalid"))</x:f>
        <x:v>Default</x:v>
      </x:c>
      <x:c r="F55" s="5"/>
    </x:row>
    <x:row r="56" ht="24" customHeight="1">
      <x:c r="A56" s="2" t="n">
        <x:f>49</x:f>
        <x:v>49</x:v>
      </x:c>
      <x:c r="B56" s="7"/>
      <x:c r="C56" s="17" t="n">
        <x:f>IF(ISBLANK(B56),'Inputs'!$E$5,B56)</x:f>
        <x:v>115</x:v>
      </x:c>
      <x:c r="D56" s="17" t="n">
        <x:f>'Inputs'!$C$19+C56</x:f>
        <x:v>300</x:v>
      </x:c>
      <x:c r="E56" s="2" t="str">
        <x:f>IF(ISBLANK(B56),"Default",IF(AND(ISNUMBER(B56),B56&gt;=0),"Override","Invalid"))</x:f>
        <x:v>Default</x:v>
      </x:c>
      <x:c r="F56" s="5"/>
    </x:row>
    <x:row r="57" ht="24" customHeight="1">
      <x:c r="A57" s="2" t="n">
        <x:f>50</x:f>
        <x:v>50</x:v>
      </x:c>
      <x:c r="B57" s="7"/>
      <x:c r="C57" s="17" t="n">
        <x:f>IF(ISBLANK(B57),'Inputs'!$E$5,B57)</x:f>
        <x:v>115</x:v>
      </x:c>
      <x:c r="D57" s="17" t="n">
        <x:f>'Inputs'!$C$19+C57</x:f>
        <x:v>300</x:v>
      </x:c>
      <x:c r="E57" s="2" t="str">
        <x:f>IF(ISBLANK(B57),"Default",IF(AND(ISNUMBER(B57),B57&gt;=0),"Override","Invalid"))</x:f>
        <x:v>Default</x:v>
      </x:c>
      <x:c r="F57" s="5"/>
    </x:row>
    <x:row r="58" ht="24" customHeight="1">
      <x:c r="A58" s="2" t="n">
        <x:f>51</x:f>
        <x:v>51</x:v>
      </x:c>
      <x:c r="B58" s="7"/>
      <x:c r="C58" s="17" t="n">
        <x:f>IF(ISBLANK(B58),'Inputs'!$E$5,B58)</x:f>
        <x:v>115</x:v>
      </x:c>
      <x:c r="D58" s="17" t="n">
        <x:f>'Inputs'!$C$19+C58</x:f>
        <x:v>300</x:v>
      </x:c>
      <x:c r="E58" s="2" t="str">
        <x:f>IF(ISBLANK(B58),"Default",IF(AND(ISNUMBER(B58),B58&gt;=0),"Override","Invalid"))</x:f>
        <x:v>Default</x:v>
      </x:c>
      <x:c r="F58" s="5"/>
    </x:row>
    <x:row r="59" ht="24" customHeight="1">
      <x:c r="A59" s="2" t="n">
        <x:f>52</x:f>
        <x:v>52</x:v>
      </x:c>
      <x:c r="B59" s="7"/>
      <x:c r="C59" s="17" t="n">
        <x:f>IF(ISBLANK(B59),'Inputs'!$E$5,B59)</x:f>
        <x:v>115</x:v>
      </x:c>
      <x:c r="D59" s="17" t="n">
        <x:f>'Inputs'!$C$19+C59</x:f>
        <x:v>300</x:v>
      </x:c>
      <x:c r="E59" s="2" t="str">
        <x:f>IF(ISBLANK(B59),"Default",IF(AND(ISNUMBER(B59),B59&gt;=0),"Override","Invalid"))</x:f>
        <x:v>Default</x:v>
      </x:c>
      <x:c r="F59" s="5"/>
    </x:row>
    <x:row r="60" ht="24" customHeight="1">
      <x:c r="A60" s="2" t="n">
        <x:f>53</x:f>
        <x:v>53</x:v>
      </x:c>
      <x:c r="B60" s="7"/>
      <x:c r="C60" s="17" t="n">
        <x:f>IF(ISBLANK(B60),'Inputs'!$E$5,B60)</x:f>
        <x:v>115</x:v>
      </x:c>
      <x:c r="D60" s="17" t="n">
        <x:f>'Inputs'!$C$19+C60</x:f>
        <x:v>300</x:v>
      </x:c>
      <x:c r="E60" s="2" t="str">
        <x:f>IF(ISBLANK(B60),"Default",IF(AND(ISNUMBER(B60),B60&gt;=0),"Override","Invalid"))</x:f>
        <x:v>Default</x:v>
      </x:c>
      <x:c r="F60" s="5"/>
    </x:row>
    <x:row r="61" ht="24" customHeight="1">
      <x:c r="A61" s="2" t="n">
        <x:f>54</x:f>
        <x:v>54</x:v>
      </x:c>
      <x:c r="B61" s="7"/>
      <x:c r="C61" s="17" t="n">
        <x:f>IF(ISBLANK(B61),'Inputs'!$E$5,B61)</x:f>
        <x:v>115</x:v>
      </x:c>
      <x:c r="D61" s="17" t="n">
        <x:f>'Inputs'!$C$19+C61</x:f>
        <x:v>300</x:v>
      </x:c>
      <x:c r="E61" s="2" t="str">
        <x:f>IF(ISBLANK(B61),"Default",IF(AND(ISNUMBER(B61),B61&gt;=0),"Override","Invalid"))</x:f>
        <x:v>Default</x:v>
      </x:c>
      <x:c r="F61" s="5"/>
    </x:row>
    <x:row r="62" ht="24" customHeight="1">
      <x:c r="A62" s="2" t="n">
        <x:f>55</x:f>
        <x:v>55</x:v>
      </x:c>
      <x:c r="B62" s="7"/>
      <x:c r="C62" s="17" t="n">
        <x:f>IF(ISBLANK(B62),'Inputs'!$E$5,B62)</x:f>
        <x:v>115</x:v>
      </x:c>
      <x:c r="D62" s="17" t="n">
        <x:f>'Inputs'!$C$19+C62</x:f>
        <x:v>300</x:v>
      </x:c>
      <x:c r="E62" s="2" t="str">
        <x:f>IF(ISBLANK(B62),"Default",IF(AND(ISNUMBER(B62),B62&gt;=0),"Override","Invalid"))</x:f>
        <x:v>Default</x:v>
      </x:c>
      <x:c r="F62" s="5"/>
    </x:row>
    <x:row r="63" ht="24" customHeight="1">
      <x:c r="A63" s="2" t="n">
        <x:f>56</x:f>
        <x:v>56</x:v>
      </x:c>
      <x:c r="B63" s="7"/>
      <x:c r="C63" s="17" t="n">
        <x:f>IF(ISBLANK(B63),'Inputs'!$E$5,B63)</x:f>
        <x:v>115</x:v>
      </x:c>
      <x:c r="D63" s="17" t="n">
        <x:f>'Inputs'!$C$19+C63</x:f>
        <x:v>300</x:v>
      </x:c>
      <x:c r="E63" s="2" t="str">
        <x:f>IF(ISBLANK(B63),"Default",IF(AND(ISNUMBER(B63),B63&gt;=0),"Override","Invalid"))</x:f>
        <x:v>Default</x:v>
      </x:c>
      <x:c r="F63" s="5"/>
    </x:row>
    <x:row r="64" ht="24" customHeight="1">
      <x:c r="A64" s="2" t="n">
        <x:f>57</x:f>
        <x:v>57</x:v>
      </x:c>
      <x:c r="B64" s="7"/>
      <x:c r="C64" s="17" t="n">
        <x:f>IF(ISBLANK(B64),'Inputs'!$E$5,B64)</x:f>
        <x:v>115</x:v>
      </x:c>
      <x:c r="D64" s="17" t="n">
        <x:f>'Inputs'!$C$19+C64</x:f>
        <x:v>300</x:v>
      </x:c>
      <x:c r="E64" s="2" t="str">
        <x:f>IF(ISBLANK(B64),"Default",IF(AND(ISNUMBER(B64),B64&gt;=0),"Override","Invalid"))</x:f>
        <x:v>Default</x:v>
      </x:c>
      <x:c r="F64" s="5"/>
    </x:row>
    <x:row r="65" ht="24" customHeight="1">
      <x:c r="A65" s="2" t="n">
        <x:f>58</x:f>
        <x:v>58</x:v>
      </x:c>
      <x:c r="B65" s="7"/>
      <x:c r="C65" s="17" t="n">
        <x:f>IF(ISBLANK(B65),'Inputs'!$E$5,B65)</x:f>
        <x:v>115</x:v>
      </x:c>
      <x:c r="D65" s="17" t="n">
        <x:f>'Inputs'!$C$19+C65</x:f>
        <x:v>300</x:v>
      </x:c>
      <x:c r="E65" s="2" t="str">
        <x:f>IF(ISBLANK(B65),"Default",IF(AND(ISNUMBER(B65),B65&gt;=0),"Override","Invalid"))</x:f>
        <x:v>Default</x:v>
      </x:c>
      <x:c r="F65" s="5"/>
    </x:row>
    <x:row r="66" ht="24" customHeight="1">
      <x:c r="A66" s="2" t="n">
        <x:f>59</x:f>
        <x:v>59</x:v>
      </x:c>
      <x:c r="B66" s="7"/>
      <x:c r="C66" s="17" t="n">
        <x:f>IF(ISBLANK(B66),'Inputs'!$E$5,B66)</x:f>
        <x:v>115</x:v>
      </x:c>
      <x:c r="D66" s="17" t="n">
        <x:f>'Inputs'!$C$19+C66</x:f>
        <x:v>300</x:v>
      </x:c>
      <x:c r="E66" s="2" t="str">
        <x:f>IF(ISBLANK(B66),"Default",IF(AND(ISNUMBER(B66),B66&gt;=0),"Override","Invalid"))</x:f>
        <x:v>Default</x:v>
      </x:c>
      <x:c r="F66" s="5"/>
    </x:row>
    <x:row r="67" ht="24" customHeight="1">
      <x:c r="A67" s="2" t="n">
        <x:f>60</x:f>
        <x:v>60</x:v>
      </x:c>
      <x:c r="B67" s="7"/>
      <x:c r="C67" s="17" t="n">
        <x:f>IF(ISBLANK(B67),'Inputs'!$E$5,B67)</x:f>
        <x:v>115</x:v>
      </x:c>
      <x:c r="D67" s="17" t="n">
        <x:f>'Inputs'!$C$19+C67</x:f>
        <x:v>300</x:v>
      </x:c>
      <x:c r="E67" s="2" t="str">
        <x:f>IF(ISBLANK(B67),"Default",IF(AND(ISNUMBER(B67),B67&gt;=0),"Override","Invalid"))</x:f>
        <x:v>Default</x:v>
      </x:c>
      <x:c r="F67" s="5"/>
    </x:row>
    <x:row r="68" ht="24" customHeight="1">
      <x:c r="A68" s="2" t="n">
        <x:f>61</x:f>
        <x:v>61</x:v>
      </x:c>
      <x:c r="B68" s="7"/>
      <x:c r="C68" s="17" t="n">
        <x:f>IF(ISBLANK(B68),'Inputs'!$E$5,B68)</x:f>
        <x:v>115</x:v>
      </x:c>
      <x:c r="D68" s="17" t="n">
        <x:f>'Inputs'!$C$19+C68</x:f>
        <x:v>300</x:v>
      </x:c>
      <x:c r="E68" s="2" t="str">
        <x:f>IF(ISBLANK(B68),"Default",IF(AND(ISNUMBER(B68),B68&gt;=0),"Override","Invalid"))</x:f>
        <x:v>Default</x:v>
      </x:c>
      <x:c r="F68" s="5"/>
    </x:row>
    <x:row r="69" ht="24" customHeight="1">
      <x:c r="A69" s="2" t="n">
        <x:f>62</x:f>
        <x:v>62</x:v>
      </x:c>
      <x:c r="B69" s="7"/>
      <x:c r="C69" s="17" t="n">
        <x:f>IF(ISBLANK(B69),'Inputs'!$E$5,B69)</x:f>
        <x:v>115</x:v>
      </x:c>
      <x:c r="D69" s="17" t="n">
        <x:f>'Inputs'!$C$19+C69</x:f>
        <x:v>300</x:v>
      </x:c>
      <x:c r="E69" s="2" t="str">
        <x:f>IF(ISBLANK(B69),"Default",IF(AND(ISNUMBER(B69),B69&gt;=0),"Override","Invalid"))</x:f>
        <x:v>Default</x:v>
      </x:c>
      <x:c r="F69" s="5"/>
    </x:row>
    <x:row r="70" ht="24" customHeight="1">
      <x:c r="A70" s="2" t="n">
        <x:f>63</x:f>
        <x:v>63</x:v>
      </x:c>
      <x:c r="B70" s="7"/>
      <x:c r="C70" s="17" t="n">
        <x:f>IF(ISBLANK(B70),'Inputs'!$E$5,B70)</x:f>
        <x:v>115</x:v>
      </x:c>
      <x:c r="D70" s="17" t="n">
        <x:f>'Inputs'!$C$19+C70</x:f>
        <x:v>300</x:v>
      </x:c>
      <x:c r="E70" s="2" t="str">
        <x:f>IF(ISBLANK(B70),"Default",IF(AND(ISNUMBER(B70),B70&gt;=0),"Override","Invalid"))</x:f>
        <x:v>Default</x:v>
      </x:c>
      <x:c r="F70" s="5"/>
    </x:row>
    <x:row r="71" ht="24" customHeight="1">
      <x:c r="A71" s="2" t="n">
        <x:f>64</x:f>
        <x:v>64</x:v>
      </x:c>
      <x:c r="B71" s="7"/>
      <x:c r="C71" s="17" t="n">
        <x:f>IF(ISBLANK(B71),'Inputs'!$E$5,B71)</x:f>
        <x:v>115</x:v>
      </x:c>
      <x:c r="D71" s="17" t="n">
        <x:f>'Inputs'!$C$19+C71</x:f>
        <x:v>300</x:v>
      </x:c>
      <x:c r="E71" s="2" t="str">
        <x:f>IF(ISBLANK(B71),"Default",IF(AND(ISNUMBER(B71),B71&gt;=0),"Override","Invalid"))</x:f>
        <x:v>Default</x:v>
      </x:c>
      <x:c r="F71" s="5"/>
    </x:row>
    <x:row r="72" ht="24" customHeight="1">
      <x:c r="A72" s="2" t="n">
        <x:f>65</x:f>
        <x:v>65</x:v>
      </x:c>
      <x:c r="B72" s="7"/>
      <x:c r="C72" s="17" t="n">
        <x:f>IF(ISBLANK(B72),'Inputs'!$E$5,B72)</x:f>
        <x:v>115</x:v>
      </x:c>
      <x:c r="D72" s="17" t="n">
        <x:f>'Inputs'!$C$19+C72</x:f>
        <x:v>300</x:v>
      </x:c>
      <x:c r="E72" s="2" t="str">
        <x:f>IF(ISBLANK(B72),"Default",IF(AND(ISNUMBER(B72),B72&gt;=0),"Override","Invalid"))</x:f>
        <x:v>Default</x:v>
      </x:c>
      <x:c r="F72" s="5"/>
    </x:row>
    <x:row r="73" ht="24" customHeight="1">
      <x:c r="A73" s="2" t="n">
        <x:f>66</x:f>
        <x:v>66</x:v>
      </x:c>
      <x:c r="B73" s="7"/>
      <x:c r="C73" s="17" t="n">
        <x:f>IF(ISBLANK(B73),'Inputs'!$E$5,B73)</x:f>
        <x:v>115</x:v>
      </x:c>
      <x:c r="D73" s="17" t="n">
        <x:f>'Inputs'!$C$19+C73</x:f>
        <x:v>300</x:v>
      </x:c>
      <x:c r="E73" s="2" t="str">
        <x:f>IF(ISBLANK(B73),"Default",IF(AND(ISNUMBER(B73),B73&gt;=0),"Override","Invalid"))</x:f>
        <x:v>Default</x:v>
      </x:c>
      <x:c r="F73" s="5"/>
    </x:row>
    <x:row r="74" ht="24" customHeight="1">
      <x:c r="A74" s="2" t="n">
        <x:f>67</x:f>
        <x:v>67</x:v>
      </x:c>
      <x:c r="B74" s="7"/>
      <x:c r="C74" s="17" t="n">
        <x:f>IF(ISBLANK(B74),'Inputs'!$E$5,B74)</x:f>
        <x:v>115</x:v>
      </x:c>
      <x:c r="D74" s="17" t="n">
        <x:f>'Inputs'!$C$19+C74</x:f>
        <x:v>300</x:v>
      </x:c>
      <x:c r="E74" s="2" t="str">
        <x:f>IF(ISBLANK(B74),"Default",IF(AND(ISNUMBER(B74),B74&gt;=0),"Override","Invalid"))</x:f>
        <x:v>Default</x:v>
      </x:c>
      <x:c r="F74" s="5"/>
    </x:row>
    <x:row r="75" ht="24" customHeight="1">
      <x:c r="A75" s="2" t="n">
        <x:f>68</x:f>
        <x:v>68</x:v>
      </x:c>
      <x:c r="B75" s="7"/>
      <x:c r="C75" s="17" t="n">
        <x:f>IF(ISBLANK(B75),'Inputs'!$E$5,B75)</x:f>
        <x:v>115</x:v>
      </x:c>
      <x:c r="D75" s="17" t="n">
        <x:f>'Inputs'!$C$19+C75</x:f>
        <x:v>300</x:v>
      </x:c>
      <x:c r="E75" s="2" t="str">
        <x:f>IF(ISBLANK(B75),"Default",IF(AND(ISNUMBER(B75),B75&gt;=0),"Override","Invalid"))</x:f>
        <x:v>Default</x:v>
      </x:c>
      <x:c r="F75" s="5"/>
    </x:row>
    <x:row r="76" ht="24" customHeight="1">
      <x:c r="A76" s="2" t="n">
        <x:f>69</x:f>
        <x:v>69</x:v>
      </x:c>
      <x:c r="B76" s="7"/>
      <x:c r="C76" s="17" t="n">
        <x:f>IF(ISBLANK(B76),'Inputs'!$E$5,B76)</x:f>
        <x:v>115</x:v>
      </x:c>
      <x:c r="D76" s="17" t="n">
        <x:f>'Inputs'!$C$19+C76</x:f>
        <x:v>300</x:v>
      </x:c>
      <x:c r="E76" s="2" t="str">
        <x:f>IF(ISBLANK(B76),"Default",IF(AND(ISNUMBER(B76),B76&gt;=0),"Override","Invalid"))</x:f>
        <x:v>Default</x:v>
      </x:c>
      <x:c r="F76" s="5"/>
    </x:row>
    <x:row r="77" ht="24" customHeight="1">
      <x:c r="A77" s="2" t="n">
        <x:f>70</x:f>
        <x:v>70</x:v>
      </x:c>
      <x:c r="B77" s="7"/>
      <x:c r="C77" s="17" t="n">
        <x:f>IF(ISBLANK(B77),'Inputs'!$E$5,B77)</x:f>
        <x:v>115</x:v>
      </x:c>
      <x:c r="D77" s="17" t="n">
        <x:f>'Inputs'!$C$19+C77</x:f>
        <x:v>300</x:v>
      </x:c>
      <x:c r="E77" s="2" t="str">
        <x:f>IF(ISBLANK(B77),"Default",IF(AND(ISNUMBER(B77),B77&gt;=0),"Override","Invalid"))</x:f>
        <x:v>Default</x:v>
      </x:c>
      <x:c r="F77" s="5"/>
    </x:row>
    <x:row r="78" ht="24" customHeight="1">
      <x:c r="A78" s="2" t="n">
        <x:f>71</x:f>
        <x:v>71</x:v>
      </x:c>
      <x:c r="B78" s="7"/>
      <x:c r="C78" s="17" t="n">
        <x:f>IF(ISBLANK(B78),'Inputs'!$E$5,B78)</x:f>
        <x:v>115</x:v>
      </x:c>
      <x:c r="D78" s="17" t="n">
        <x:f>'Inputs'!$C$19+C78</x:f>
        <x:v>300</x:v>
      </x:c>
      <x:c r="E78" s="2" t="str">
        <x:f>IF(ISBLANK(B78),"Default",IF(AND(ISNUMBER(B78),B78&gt;=0),"Override","Invalid"))</x:f>
        <x:v>Default</x:v>
      </x:c>
      <x:c r="F78" s="5"/>
    </x:row>
    <x:row r="79" ht="24" customHeight="1">
      <x:c r="A79" s="2" t="n">
        <x:f>72</x:f>
        <x:v>72</x:v>
      </x:c>
      <x:c r="B79" s="7"/>
      <x:c r="C79" s="17" t="n">
        <x:f>IF(ISBLANK(B79),'Inputs'!$E$5,B79)</x:f>
        <x:v>115</x:v>
      </x:c>
      <x:c r="D79" s="17" t="n">
        <x:f>'Inputs'!$C$19+C79</x:f>
        <x:v>300</x:v>
      </x:c>
      <x:c r="E79" s="2" t="str">
        <x:f>IF(ISBLANK(B79),"Default",IF(AND(ISNUMBER(B79),B79&gt;=0),"Override","Invalid"))</x:f>
        <x:v>Default</x:v>
      </x:c>
      <x:c r="F79" s="5"/>
    </x:row>
    <x:row r="80" ht="24" customHeight="1">
      <x:c r="A80" s="2" t="n">
        <x:f>73</x:f>
        <x:v>73</x:v>
      </x:c>
      <x:c r="B80" s="7"/>
      <x:c r="C80" s="17" t="n">
        <x:f>IF(ISBLANK(B80),'Inputs'!$E$5,B80)</x:f>
        <x:v>115</x:v>
      </x:c>
      <x:c r="D80" s="17" t="n">
        <x:f>'Inputs'!$C$19+C80</x:f>
        <x:v>300</x:v>
      </x:c>
      <x:c r="E80" s="2" t="str">
        <x:f>IF(ISBLANK(B80),"Default",IF(AND(ISNUMBER(B80),B80&gt;=0),"Override","Invalid"))</x:f>
        <x:v>Default</x:v>
      </x:c>
      <x:c r="F80" s="5"/>
    </x:row>
    <x:row r="81" ht="24" customHeight="1">
      <x:c r="A81" s="2" t="n">
        <x:f>74</x:f>
        <x:v>74</x:v>
      </x:c>
      <x:c r="B81" s="7"/>
      <x:c r="C81" s="17" t="n">
        <x:f>IF(ISBLANK(B81),'Inputs'!$E$5,B81)</x:f>
        <x:v>115</x:v>
      </x:c>
      <x:c r="D81" s="17" t="n">
        <x:f>'Inputs'!$C$19+C81</x:f>
        <x:v>300</x:v>
      </x:c>
      <x:c r="E81" s="2" t="str">
        <x:f>IF(ISBLANK(B81),"Default",IF(AND(ISNUMBER(B81),B81&gt;=0),"Override","Invalid"))</x:f>
        <x:v>Default</x:v>
      </x:c>
      <x:c r="F81" s="5"/>
    </x:row>
    <x:row r="82" ht="24" customHeight="1">
      <x:c r="A82" s="2" t="n">
        <x:f>75</x:f>
        <x:v>75</x:v>
      </x:c>
      <x:c r="B82" s="7"/>
      <x:c r="C82" s="17" t="n">
        <x:f>IF(ISBLANK(B82),'Inputs'!$E$5,B82)</x:f>
        <x:v>115</x:v>
      </x:c>
      <x:c r="D82" s="17" t="n">
        <x:f>'Inputs'!$C$19+C82</x:f>
        <x:v>300</x:v>
      </x:c>
      <x:c r="E82" s="2" t="str">
        <x:f>IF(ISBLANK(B82),"Default",IF(AND(ISNUMBER(B82),B82&gt;=0),"Override","Invalid"))</x:f>
        <x:v>Default</x:v>
      </x:c>
      <x:c r="F82" s="5"/>
    </x:row>
    <x:row r="83" ht="24" customHeight="1">
      <x:c r="A83" s="2" t="n">
        <x:f>76</x:f>
        <x:v>76</x:v>
      </x:c>
      <x:c r="B83" s="7"/>
      <x:c r="C83" s="17" t="n">
        <x:f>IF(ISBLANK(B83),'Inputs'!$E$5,B83)</x:f>
        <x:v>115</x:v>
      </x:c>
      <x:c r="D83" s="17" t="n">
        <x:f>'Inputs'!$C$19+C83</x:f>
        <x:v>300</x:v>
      </x:c>
      <x:c r="E83" s="2" t="str">
        <x:f>IF(ISBLANK(B83),"Default",IF(AND(ISNUMBER(B83),B83&gt;=0),"Override","Invalid"))</x:f>
        <x:v>Default</x:v>
      </x:c>
      <x:c r="F83" s="5"/>
    </x:row>
    <x:row r="84" ht="24" customHeight="1">
      <x:c r="A84" s="2" t="n">
        <x:f>77</x:f>
        <x:v>77</x:v>
      </x:c>
      <x:c r="B84" s="7"/>
      <x:c r="C84" s="17" t="n">
        <x:f>IF(ISBLANK(B84),'Inputs'!$E$5,B84)</x:f>
        <x:v>115</x:v>
      </x:c>
      <x:c r="D84" s="17" t="n">
        <x:f>'Inputs'!$C$19+C84</x:f>
        <x:v>300</x:v>
      </x:c>
      <x:c r="E84" s="2" t="str">
        <x:f>IF(ISBLANK(B84),"Default",IF(AND(ISNUMBER(B84),B84&gt;=0),"Override","Invalid"))</x:f>
        <x:v>Default</x:v>
      </x:c>
      <x:c r="F84" s="5"/>
    </x:row>
    <x:row r="85" ht="24" customHeight="1">
      <x:c r="A85" s="2" t="n">
        <x:f>78</x:f>
        <x:v>78</x:v>
      </x:c>
      <x:c r="B85" s="7"/>
      <x:c r="C85" s="17" t="n">
        <x:f>IF(ISBLANK(B85),'Inputs'!$E$5,B85)</x:f>
        <x:v>115</x:v>
      </x:c>
      <x:c r="D85" s="17" t="n">
        <x:f>'Inputs'!$C$19+C85</x:f>
        <x:v>300</x:v>
      </x:c>
      <x:c r="E85" s="2" t="str">
        <x:f>IF(ISBLANK(B85),"Default",IF(AND(ISNUMBER(B85),B85&gt;=0),"Override","Invalid"))</x:f>
        <x:v>Default</x:v>
      </x:c>
      <x:c r="F85" s="5"/>
    </x:row>
    <x:row r="86" ht="24" customHeight="1">
      <x:c r="A86" s="2" t="n">
        <x:f>79</x:f>
        <x:v>79</x:v>
      </x:c>
      <x:c r="B86" s="7"/>
      <x:c r="C86" s="17" t="n">
        <x:f>IF(ISBLANK(B86),'Inputs'!$E$5,B86)</x:f>
        <x:v>115</x:v>
      </x:c>
      <x:c r="D86" s="17" t="n">
        <x:f>'Inputs'!$C$19+C86</x:f>
        <x:v>300</x:v>
      </x:c>
      <x:c r="E86" s="2" t="str">
        <x:f>IF(ISBLANK(B86),"Default",IF(AND(ISNUMBER(B86),B86&gt;=0),"Override","Invalid"))</x:f>
        <x:v>Default</x:v>
      </x:c>
      <x:c r="F86" s="5"/>
    </x:row>
    <x:row r="87" ht="24" customHeight="1">
      <x:c r="A87" s="2" t="n">
        <x:f>80</x:f>
        <x:v>80</x:v>
      </x:c>
      <x:c r="B87" s="7"/>
      <x:c r="C87" s="17" t="n">
        <x:f>IF(ISBLANK(B87),'Inputs'!$E$5,B87)</x:f>
        <x:v>115</x:v>
      </x:c>
      <x:c r="D87" s="17" t="n">
        <x:f>'Inputs'!$C$19+C87</x:f>
        <x:v>300</x:v>
      </x:c>
      <x:c r="E87" s="2" t="str">
        <x:f>IF(ISBLANK(B87),"Default",IF(AND(ISNUMBER(B87),B87&gt;=0),"Override","Invalid"))</x:f>
        <x:v>Default</x:v>
      </x:c>
      <x:c r="F87" s="5"/>
    </x:row>
    <x:row r="88" ht="24" customHeight="1">
      <x:c r="A88" s="2" t="n">
        <x:f>81</x:f>
        <x:v>81</x:v>
      </x:c>
      <x:c r="B88" s="7"/>
      <x:c r="C88" s="17" t="n">
        <x:f>IF(ISBLANK(B88),'Inputs'!$E$5,B88)</x:f>
        <x:v>115</x:v>
      </x:c>
      <x:c r="D88" s="17" t="n">
        <x:f>'Inputs'!$C$19+C88</x:f>
        <x:v>300</x:v>
      </x:c>
      <x:c r="E88" s="2" t="str">
        <x:f>IF(ISBLANK(B88),"Default",IF(AND(ISNUMBER(B88),B88&gt;=0),"Override","Invalid"))</x:f>
        <x:v>Default</x:v>
      </x:c>
      <x:c r="F88" s="5"/>
    </x:row>
    <x:row r="89" ht="24" customHeight="1">
      <x:c r="A89" s="2" t="n">
        <x:f>82</x:f>
        <x:v>82</x:v>
      </x:c>
      <x:c r="B89" s="7"/>
      <x:c r="C89" s="17" t="n">
        <x:f>IF(ISBLANK(B89),'Inputs'!$E$5,B89)</x:f>
        <x:v>115</x:v>
      </x:c>
      <x:c r="D89" s="17" t="n">
        <x:f>'Inputs'!$C$19+C89</x:f>
        <x:v>300</x:v>
      </x:c>
      <x:c r="E89" s="2" t="str">
        <x:f>IF(ISBLANK(B89),"Default",IF(AND(ISNUMBER(B89),B89&gt;=0),"Override","Invalid"))</x:f>
        <x:v>Default</x:v>
      </x:c>
      <x:c r="F89" s="5"/>
    </x:row>
    <x:row r="90" ht="24" customHeight="1">
      <x:c r="A90" s="2" t="n">
        <x:f>83</x:f>
        <x:v>83</x:v>
      </x:c>
      <x:c r="B90" s="7"/>
      <x:c r="C90" s="17" t="n">
        <x:f>IF(ISBLANK(B90),'Inputs'!$E$5,B90)</x:f>
        <x:v>115</x:v>
      </x:c>
      <x:c r="D90" s="17" t="n">
        <x:f>'Inputs'!$C$19+C90</x:f>
        <x:v>300</x:v>
      </x:c>
      <x:c r="E90" s="2" t="str">
        <x:f>IF(ISBLANK(B90),"Default",IF(AND(ISNUMBER(B90),B90&gt;=0),"Override","Invalid"))</x:f>
        <x:v>Default</x:v>
      </x:c>
      <x:c r="F90" s="5"/>
    </x:row>
    <x:row r="91" ht="24" customHeight="1">
      <x:c r="A91" s="2" t="n">
        <x:f>84</x:f>
        <x:v>84</x:v>
      </x:c>
      <x:c r="B91" s="7"/>
      <x:c r="C91" s="17" t="n">
        <x:f>IF(ISBLANK(B91),'Inputs'!$E$5,B91)</x:f>
        <x:v>115</x:v>
      </x:c>
      <x:c r="D91" s="17" t="n">
        <x:f>'Inputs'!$C$19+C91</x:f>
        <x:v>300</x:v>
      </x:c>
      <x:c r="E91" s="2" t="str">
        <x:f>IF(ISBLANK(B91),"Default",IF(AND(ISNUMBER(B91),B91&gt;=0),"Override","Invalid"))</x:f>
        <x:v>Default</x:v>
      </x:c>
      <x:c r="F91" s="5"/>
    </x:row>
    <x:row r="92" ht="24" customHeight="1">
      <x:c r="A92" s="2" t="n">
        <x:f>85</x:f>
        <x:v>85</x:v>
      </x:c>
      <x:c r="B92" s="7"/>
      <x:c r="C92" s="17" t="n">
        <x:f>IF(ISBLANK(B92),'Inputs'!$E$5,B92)</x:f>
        <x:v>115</x:v>
      </x:c>
      <x:c r="D92" s="17" t="n">
        <x:f>'Inputs'!$C$19+C92</x:f>
        <x:v>300</x:v>
      </x:c>
      <x:c r="E92" s="2" t="str">
        <x:f>IF(ISBLANK(B92),"Default",IF(AND(ISNUMBER(B92),B92&gt;=0),"Override","Invalid"))</x:f>
        <x:v>Default</x:v>
      </x:c>
      <x:c r="F92" s="5"/>
    </x:row>
    <x:row r="93" ht="24" customHeight="1">
      <x:c r="A93" s="2" t="n">
        <x:f>86</x:f>
        <x:v>86</x:v>
      </x:c>
      <x:c r="B93" s="7"/>
      <x:c r="C93" s="17" t="n">
        <x:f>IF(ISBLANK(B93),'Inputs'!$E$5,B93)</x:f>
        <x:v>115</x:v>
      </x:c>
      <x:c r="D93" s="17" t="n">
        <x:f>'Inputs'!$C$19+C93</x:f>
        <x:v>300</x:v>
      </x:c>
      <x:c r="E93" s="2" t="str">
        <x:f>IF(ISBLANK(B93),"Default",IF(AND(ISNUMBER(B93),B93&gt;=0),"Override","Invalid"))</x:f>
        <x:v>Default</x:v>
      </x:c>
      <x:c r="F93" s="5"/>
    </x:row>
    <x:row r="94" ht="24" customHeight="1">
      <x:c r="A94" s="2" t="n">
        <x:f>87</x:f>
        <x:v>87</x:v>
      </x:c>
      <x:c r="B94" s="7"/>
      <x:c r="C94" s="17" t="n">
        <x:f>IF(ISBLANK(B94),'Inputs'!$E$5,B94)</x:f>
        <x:v>115</x:v>
      </x:c>
      <x:c r="D94" s="17" t="n">
        <x:f>'Inputs'!$C$19+C94</x:f>
        <x:v>300</x:v>
      </x:c>
      <x:c r="E94" s="2" t="str">
        <x:f>IF(ISBLANK(B94),"Default",IF(AND(ISNUMBER(B94),B94&gt;=0),"Override","Invalid"))</x:f>
        <x:v>Default</x:v>
      </x:c>
      <x:c r="F94" s="5"/>
    </x:row>
    <x:row r="95" ht="24" customHeight="1">
      <x:c r="A95" s="2" t="n">
        <x:f>88</x:f>
        <x:v>88</x:v>
      </x:c>
      <x:c r="B95" s="7"/>
      <x:c r="C95" s="17" t="n">
        <x:f>IF(ISBLANK(B95),'Inputs'!$E$5,B95)</x:f>
        <x:v>115</x:v>
      </x:c>
      <x:c r="D95" s="17" t="n">
        <x:f>'Inputs'!$C$19+C95</x:f>
        <x:v>300</x:v>
      </x:c>
      <x:c r="E95" s="2" t="str">
        <x:f>IF(ISBLANK(B95),"Default",IF(AND(ISNUMBER(B95),B95&gt;=0),"Override","Invalid"))</x:f>
        <x:v>Default</x:v>
      </x:c>
      <x:c r="F95" s="5"/>
    </x:row>
    <x:row r="96" ht="24" customHeight="1">
      <x:c r="A96" s="2" t="n">
        <x:f>89</x:f>
        <x:v>89</x:v>
      </x:c>
      <x:c r="B96" s="7"/>
      <x:c r="C96" s="17" t="n">
        <x:f>IF(ISBLANK(B96),'Inputs'!$E$5,B96)</x:f>
        <x:v>115</x:v>
      </x:c>
      <x:c r="D96" s="17" t="n">
        <x:f>'Inputs'!$C$19+C96</x:f>
        <x:v>300</x:v>
      </x:c>
      <x:c r="E96" s="2" t="str">
        <x:f>IF(ISBLANK(B96),"Default",IF(AND(ISNUMBER(B96),B96&gt;=0),"Override","Invalid"))</x:f>
        <x:v>Default</x:v>
      </x:c>
      <x:c r="F96" s="5"/>
    </x:row>
    <x:row r="97" ht="24" customHeight="1">
      <x:c r="A97" s="2" t="n">
        <x:f>90</x:f>
        <x:v>90</x:v>
      </x:c>
      <x:c r="B97" s="7"/>
      <x:c r="C97" s="17" t="n">
        <x:f>IF(ISBLANK(B97),'Inputs'!$E$5,B97)</x:f>
        <x:v>115</x:v>
      </x:c>
      <x:c r="D97" s="17" t="n">
        <x:f>'Inputs'!$C$19+C97</x:f>
        <x:v>300</x:v>
      </x:c>
      <x:c r="E97" s="2" t="str">
        <x:f>IF(ISBLANK(B97),"Default",IF(AND(ISNUMBER(B97),B97&gt;=0),"Override","Invalid"))</x:f>
        <x:v>Default</x:v>
      </x:c>
      <x:c r="F97" s="5"/>
    </x:row>
    <x:row r="98" ht="24" customHeight="1">
      <x:c r="A98" s="2" t="n">
        <x:f>91</x:f>
        <x:v>91</x:v>
      </x:c>
      <x:c r="B98" s="7"/>
      <x:c r="C98" s="17" t="n">
        <x:f>IF(ISBLANK(B98),'Inputs'!$E$5,B98)</x:f>
        <x:v>115</x:v>
      </x:c>
      <x:c r="D98" s="17" t="n">
        <x:f>'Inputs'!$C$19+C98</x:f>
        <x:v>300</x:v>
      </x:c>
      <x:c r="E98" s="2" t="str">
        <x:f>IF(ISBLANK(B98),"Default",IF(AND(ISNUMBER(B98),B98&gt;=0),"Override","Invalid"))</x:f>
        <x:v>Default</x:v>
      </x:c>
      <x:c r="F98" s="5"/>
    </x:row>
    <x:row r="99" ht="24" customHeight="1">
      <x:c r="A99" s="2" t="n">
        <x:f>92</x:f>
        <x:v>92</x:v>
      </x:c>
      <x:c r="B99" s="7"/>
      <x:c r="C99" s="17" t="n">
        <x:f>IF(ISBLANK(B99),'Inputs'!$E$5,B99)</x:f>
        <x:v>115</x:v>
      </x:c>
      <x:c r="D99" s="17" t="n">
        <x:f>'Inputs'!$C$19+C99</x:f>
        <x:v>300</x:v>
      </x:c>
      <x:c r="E99" s="2" t="str">
        <x:f>IF(ISBLANK(B99),"Default",IF(AND(ISNUMBER(B99),B99&gt;=0),"Override","Invalid"))</x:f>
        <x:v>Default</x:v>
      </x:c>
      <x:c r="F99" s="5"/>
    </x:row>
    <x:row r="100" ht="24" customHeight="1">
      <x:c r="A100" s="2" t="n">
        <x:f>93</x:f>
        <x:v>93</x:v>
      </x:c>
      <x:c r="B100" s="7"/>
      <x:c r="C100" s="17" t="n">
        <x:f>IF(ISBLANK(B100),'Inputs'!$E$5,B100)</x:f>
        <x:v>115</x:v>
      </x:c>
      <x:c r="D100" s="17" t="n">
        <x:f>'Inputs'!$C$19+C100</x:f>
        <x:v>300</x:v>
      </x:c>
      <x:c r="E100" s="2" t="str">
        <x:f>IF(ISBLANK(B100),"Default",IF(AND(ISNUMBER(B100),B100&gt;=0),"Override","Invalid"))</x:f>
        <x:v>Default</x:v>
      </x:c>
      <x:c r="F100" s="5"/>
    </x:row>
    <x:row r="101" ht="24" customHeight="1">
      <x:c r="A101" s="2" t="n">
        <x:f>94</x:f>
        <x:v>94</x:v>
      </x:c>
      <x:c r="B101" s="7"/>
      <x:c r="C101" s="17" t="n">
        <x:f>IF(ISBLANK(B101),'Inputs'!$E$5,B101)</x:f>
        <x:v>115</x:v>
      </x:c>
      <x:c r="D101" s="17" t="n">
        <x:f>'Inputs'!$C$19+C101</x:f>
        <x:v>300</x:v>
      </x:c>
      <x:c r="E101" s="2" t="str">
        <x:f>IF(ISBLANK(B101),"Default",IF(AND(ISNUMBER(B101),B101&gt;=0),"Override","Invalid"))</x:f>
        <x:v>Default</x:v>
      </x:c>
      <x:c r="F101" s="5"/>
    </x:row>
    <x:row r="102" ht="24" customHeight="1">
      <x:c r="A102" s="2" t="n">
        <x:f>95</x:f>
        <x:v>95</x:v>
      </x:c>
      <x:c r="B102" s="7"/>
      <x:c r="C102" s="17" t="n">
        <x:f>IF(ISBLANK(B102),'Inputs'!$E$5,B102)</x:f>
        <x:v>115</x:v>
      </x:c>
      <x:c r="D102" s="17" t="n">
        <x:f>'Inputs'!$C$19+C102</x:f>
        <x:v>300</x:v>
      </x:c>
      <x:c r="E102" s="2" t="str">
        <x:f>IF(ISBLANK(B102),"Default",IF(AND(ISNUMBER(B102),B102&gt;=0),"Override","Invalid"))</x:f>
        <x:v>Default</x:v>
      </x:c>
      <x:c r="F102" s="5"/>
    </x:row>
    <x:row r="103" ht="24" customHeight="1">
      <x:c r="A103" s="2" t="n">
        <x:f>96</x:f>
        <x:v>96</x:v>
      </x:c>
      <x:c r="B103" s="7"/>
      <x:c r="C103" s="17" t="n">
        <x:f>IF(ISBLANK(B103),'Inputs'!$E$5,B103)</x:f>
        <x:v>115</x:v>
      </x:c>
      <x:c r="D103" s="17" t="n">
        <x:f>'Inputs'!$C$19+C103</x:f>
        <x:v>300</x:v>
      </x:c>
      <x:c r="E103" s="2" t="str">
        <x:f>IF(ISBLANK(B103),"Default",IF(AND(ISNUMBER(B103),B103&gt;=0),"Override","Invalid"))</x:f>
        <x:v>Default</x:v>
      </x:c>
      <x:c r="F103" s="5"/>
    </x:row>
    <x:row r="104" ht="24" customHeight="1">
      <x:c r="A104" s="2" t="n">
        <x:f>97</x:f>
        <x:v>97</x:v>
      </x:c>
      <x:c r="B104" s="7"/>
      <x:c r="C104" s="17" t="n">
        <x:f>IF(ISBLANK(B104),'Inputs'!$E$5,B104)</x:f>
        <x:v>115</x:v>
      </x:c>
      <x:c r="D104" s="17" t="n">
        <x:f>'Inputs'!$C$19+C104</x:f>
        <x:v>300</x:v>
      </x:c>
      <x:c r="E104" s="2" t="str">
        <x:f>IF(ISBLANK(B104),"Default",IF(AND(ISNUMBER(B104),B104&gt;=0),"Override","Invalid"))</x:f>
        <x:v>Default</x:v>
      </x:c>
      <x:c r="F104" s="5"/>
    </x:row>
    <x:row r="105" ht="24" customHeight="1">
      <x:c r="A105" s="2" t="n">
        <x:f>98</x:f>
        <x:v>98</x:v>
      </x:c>
      <x:c r="B105" s="7"/>
      <x:c r="C105" s="17" t="n">
        <x:f>IF(ISBLANK(B105),'Inputs'!$E$5,B105)</x:f>
        <x:v>115</x:v>
      </x:c>
      <x:c r="D105" s="17" t="n">
        <x:f>'Inputs'!$C$19+C105</x:f>
        <x:v>300</x:v>
      </x:c>
      <x:c r="E105" s="2" t="str">
        <x:f>IF(ISBLANK(B105),"Default",IF(AND(ISNUMBER(B105),B105&gt;=0),"Override","Invalid"))</x:f>
        <x:v>Default</x:v>
      </x:c>
      <x:c r="F105" s="5"/>
    </x:row>
    <x:row r="106" ht="24" customHeight="1">
      <x:c r="A106" s="2" t="n">
        <x:f>99</x:f>
        <x:v>99</x:v>
      </x:c>
      <x:c r="B106" s="7"/>
      <x:c r="C106" s="17" t="n">
        <x:f>IF(ISBLANK(B106),'Inputs'!$E$5,B106)</x:f>
        <x:v>115</x:v>
      </x:c>
      <x:c r="D106" s="17" t="n">
        <x:f>'Inputs'!$C$19+C106</x:f>
        <x:v>300</x:v>
      </x:c>
      <x:c r="E106" s="2" t="str">
        <x:f>IF(ISBLANK(B106),"Default",IF(AND(ISNUMBER(B106),B106&gt;=0),"Override","Invalid"))</x:f>
        <x:v>Default</x:v>
      </x:c>
      <x:c r="F106" s="5"/>
    </x:row>
    <x:row r="107" ht="24" customHeight="1">
      <x:c r="A107" s="2" t="n">
        <x:f>100</x:f>
        <x:v>100</x:v>
      </x:c>
      <x:c r="B107" s="7"/>
      <x:c r="C107" s="17" t="n">
        <x:f>IF(ISBLANK(B107),'Inputs'!$E$5,B107)</x:f>
        <x:v>115</x:v>
      </x:c>
      <x:c r="D107" s="17" t="n">
        <x:f>'Inputs'!$C$19+C107</x:f>
        <x:v>300</x:v>
      </x:c>
      <x:c r="E107" s="2" t="str">
        <x:f>IF(ISBLANK(B107),"Default",IF(AND(ISNUMBER(B107),B107&gt;=0),"Override","Invalid"))</x:f>
        <x:v>Default</x:v>
      </x:c>
      <x:c r="F107" s="5"/>
    </x:row>
    <x:row r="108" ht="24" customHeight="1">
      <x:c r="A108" s="2" t="n">
        <x:f>101</x:f>
        <x:v>101</x:v>
      </x:c>
      <x:c r="B108" s="7"/>
      <x:c r="C108" s="17" t="n">
        <x:f>IF(ISBLANK(B108),'Inputs'!$E$5,B108)</x:f>
        <x:v>115</x:v>
      </x:c>
      <x:c r="D108" s="17" t="n">
        <x:f>'Inputs'!$C$19+C108</x:f>
        <x:v>300</x:v>
      </x:c>
      <x:c r="E108" s="2" t="str">
        <x:f>IF(ISBLANK(B108),"Default",IF(AND(ISNUMBER(B108),B108&gt;=0),"Override","Invalid"))</x:f>
        <x:v>Default</x:v>
      </x:c>
      <x:c r="F108" s="5"/>
    </x:row>
    <x:row r="109" ht="24" customHeight="1">
      <x:c r="A109" s="2" t="n">
        <x:f>102</x:f>
        <x:v>102</x:v>
      </x:c>
      <x:c r="B109" s="7"/>
      <x:c r="C109" s="17" t="n">
        <x:f>IF(ISBLANK(B109),'Inputs'!$E$5,B109)</x:f>
        <x:v>115</x:v>
      </x:c>
      <x:c r="D109" s="17" t="n">
        <x:f>'Inputs'!$C$19+C109</x:f>
        <x:v>300</x:v>
      </x:c>
      <x:c r="E109" s="2" t="str">
        <x:f>IF(ISBLANK(B109),"Default",IF(AND(ISNUMBER(B109),B109&gt;=0),"Override","Invalid"))</x:f>
        <x:v>Default</x:v>
      </x:c>
      <x:c r="F109" s="5"/>
    </x:row>
    <x:row r="110" ht="24" customHeight="1">
      <x:c r="A110" s="2" t="n">
        <x:f>103</x:f>
        <x:v>103</x:v>
      </x:c>
      <x:c r="B110" s="7"/>
      <x:c r="C110" s="17" t="n">
        <x:f>IF(ISBLANK(B110),'Inputs'!$E$5,B110)</x:f>
        <x:v>115</x:v>
      </x:c>
      <x:c r="D110" s="17" t="n">
        <x:f>'Inputs'!$C$19+C110</x:f>
        <x:v>300</x:v>
      </x:c>
      <x:c r="E110" s="2" t="str">
        <x:f>IF(ISBLANK(B110),"Default",IF(AND(ISNUMBER(B110),B110&gt;=0),"Override","Invalid"))</x:f>
        <x:v>Default</x:v>
      </x:c>
      <x:c r="F110" s="5"/>
    </x:row>
    <x:row r="111" ht="24" customHeight="1">
      <x:c r="A111" s="2" t="n">
        <x:f>104</x:f>
        <x:v>104</x:v>
      </x:c>
      <x:c r="B111" s="7"/>
      <x:c r="C111" s="17" t="n">
        <x:f>IF(ISBLANK(B111),'Inputs'!$E$5,B111)</x:f>
        <x:v>115</x:v>
      </x:c>
      <x:c r="D111" s="17" t="n">
        <x:f>'Inputs'!$C$19+C111</x:f>
        <x:v>300</x:v>
      </x:c>
      <x:c r="E111" s="2" t="str">
        <x:f>IF(ISBLANK(B111),"Default",IF(AND(ISNUMBER(B111),B111&gt;=0),"Override","Invalid"))</x:f>
        <x:v>Default</x:v>
      </x:c>
      <x:c r="F111" s="5"/>
    </x:row>
    <x:row r="112" ht="24" customHeight="1">
      <x:c r="A112" s="2" t="n">
        <x:f>105</x:f>
        <x:v>105</x:v>
      </x:c>
      <x:c r="B112" s="7"/>
      <x:c r="C112" s="17" t="n">
        <x:f>IF(ISBLANK(B112),'Inputs'!$E$5,B112)</x:f>
        <x:v>115</x:v>
      </x:c>
      <x:c r="D112" s="17" t="n">
        <x:f>'Inputs'!$C$19+C112</x:f>
        <x:v>300</x:v>
      </x:c>
      <x:c r="E112" s="2" t="str">
        <x:f>IF(ISBLANK(B112),"Default",IF(AND(ISNUMBER(B112),B112&gt;=0),"Override","Invalid"))</x:f>
        <x:v>Default</x:v>
      </x:c>
      <x:c r="F112" s="5"/>
    </x:row>
    <x:row r="113" ht="24" customHeight="1">
      <x:c r="A113" s="2" t="n">
        <x:f>106</x:f>
        <x:v>106</x:v>
      </x:c>
      <x:c r="B113" s="7"/>
      <x:c r="C113" s="17" t="n">
        <x:f>IF(ISBLANK(B113),'Inputs'!$E$5,B113)</x:f>
        <x:v>115</x:v>
      </x:c>
      <x:c r="D113" s="17" t="n">
        <x:f>'Inputs'!$C$19+C113</x:f>
        <x:v>300</x:v>
      </x:c>
      <x:c r="E113" s="2" t="str">
        <x:f>IF(ISBLANK(B113),"Default",IF(AND(ISNUMBER(B113),B113&gt;=0),"Override","Invalid"))</x:f>
        <x:v>Default</x:v>
      </x:c>
      <x:c r="F113" s="5"/>
    </x:row>
    <x:row r="114" ht="24" customHeight="1">
      <x:c r="A114" s="2" t="n">
        <x:f>107</x:f>
        <x:v>107</x:v>
      </x:c>
      <x:c r="B114" s="7"/>
      <x:c r="C114" s="17" t="n">
        <x:f>IF(ISBLANK(B114),'Inputs'!$E$5,B114)</x:f>
        <x:v>115</x:v>
      </x:c>
      <x:c r="D114" s="17" t="n">
        <x:f>'Inputs'!$C$19+C114</x:f>
        <x:v>300</x:v>
      </x:c>
      <x:c r="E114" s="2" t="str">
        <x:f>IF(ISBLANK(B114),"Default",IF(AND(ISNUMBER(B114),B114&gt;=0),"Override","Invalid"))</x:f>
        <x:v>Default</x:v>
      </x:c>
      <x:c r="F114" s="5"/>
    </x:row>
    <x:row r="115" ht="24" customHeight="1">
      <x:c r="A115" s="2" t="n">
        <x:f>108</x:f>
        <x:v>108</x:v>
      </x:c>
      <x:c r="B115" s="7"/>
      <x:c r="C115" s="17" t="n">
        <x:f>IF(ISBLANK(B115),'Inputs'!$E$5,B115)</x:f>
        <x:v>115</x:v>
      </x:c>
      <x:c r="D115" s="17" t="n">
        <x:f>'Inputs'!$C$19+C115</x:f>
        <x:v>300</x:v>
      </x:c>
      <x:c r="E115" s="2" t="str">
        <x:f>IF(ISBLANK(B115),"Default",IF(AND(ISNUMBER(B115),B115&gt;=0),"Override","Invalid"))</x:f>
        <x:v>Default</x:v>
      </x:c>
      <x:c r="F115" s="5"/>
    </x:row>
    <x:row r="116" ht="24" customHeight="1">
      <x:c r="A116" s="2" t="n">
        <x:f>109</x:f>
        <x:v>109</x:v>
      </x:c>
      <x:c r="B116" s="7"/>
      <x:c r="C116" s="17" t="n">
        <x:f>IF(ISBLANK(B116),'Inputs'!$E$5,B116)</x:f>
        <x:v>115</x:v>
      </x:c>
      <x:c r="D116" s="17" t="n">
        <x:f>'Inputs'!$C$19+C116</x:f>
        <x:v>300</x:v>
      </x:c>
      <x:c r="E116" s="2" t="str">
        <x:f>IF(ISBLANK(B116),"Default",IF(AND(ISNUMBER(B116),B116&gt;=0),"Override","Invalid"))</x:f>
        <x:v>Default</x:v>
      </x:c>
      <x:c r="F116" s="5"/>
    </x:row>
    <x:row r="117" ht="24" customHeight="1">
      <x:c r="A117" s="2" t="n">
        <x:f>110</x:f>
        <x:v>110</x:v>
      </x:c>
      <x:c r="B117" s="7"/>
      <x:c r="C117" s="17" t="n">
        <x:f>IF(ISBLANK(B117),'Inputs'!$E$5,B117)</x:f>
        <x:v>115</x:v>
      </x:c>
      <x:c r="D117" s="17" t="n">
        <x:f>'Inputs'!$C$19+C117</x:f>
        <x:v>300</x:v>
      </x:c>
      <x:c r="E117" s="2" t="str">
        <x:f>IF(ISBLANK(B117),"Default",IF(AND(ISNUMBER(B117),B117&gt;=0),"Override","Invalid"))</x:f>
        <x:v>Default</x:v>
      </x:c>
      <x:c r="F117" s="5"/>
    </x:row>
    <x:row r="118" ht="24" customHeight="1">
      <x:c r="A118" s="2" t="n">
        <x:f>111</x:f>
        <x:v>111</x:v>
      </x:c>
      <x:c r="B118" s="7"/>
      <x:c r="C118" s="17" t="n">
        <x:f>IF(ISBLANK(B118),'Inputs'!$E$5,B118)</x:f>
        <x:v>115</x:v>
      </x:c>
      <x:c r="D118" s="17" t="n">
        <x:f>'Inputs'!$C$19+C118</x:f>
        <x:v>300</x:v>
      </x:c>
      <x:c r="E118" s="2" t="str">
        <x:f>IF(ISBLANK(B118),"Default",IF(AND(ISNUMBER(B118),B118&gt;=0),"Override","Invalid"))</x:f>
        <x:v>Default</x:v>
      </x:c>
      <x:c r="F118" s="5"/>
    </x:row>
    <x:row r="119" ht="24" customHeight="1">
      <x:c r="A119" s="2" t="n">
        <x:f>112</x:f>
        <x:v>112</x:v>
      </x:c>
      <x:c r="B119" s="7"/>
      <x:c r="C119" s="17" t="n">
        <x:f>IF(ISBLANK(B119),'Inputs'!$E$5,B119)</x:f>
        <x:v>115</x:v>
      </x:c>
      <x:c r="D119" s="17" t="n">
        <x:f>'Inputs'!$C$19+C119</x:f>
        <x:v>300</x:v>
      </x:c>
      <x:c r="E119" s="2" t="str">
        <x:f>IF(ISBLANK(B119),"Default",IF(AND(ISNUMBER(B119),B119&gt;=0),"Override","Invalid"))</x:f>
        <x:v>Default</x:v>
      </x:c>
      <x:c r="F119" s="5"/>
    </x:row>
    <x:row r="120" ht="24" customHeight="1">
      <x:c r="A120" s="2" t="n">
        <x:f>113</x:f>
        <x:v>113</x:v>
      </x:c>
      <x:c r="B120" s="7"/>
      <x:c r="C120" s="17" t="n">
        <x:f>IF(ISBLANK(B120),'Inputs'!$E$5,B120)</x:f>
        <x:v>115</x:v>
      </x:c>
      <x:c r="D120" s="17" t="n">
        <x:f>'Inputs'!$C$19+C120</x:f>
        <x:v>300</x:v>
      </x:c>
      <x:c r="E120" s="2" t="str">
        <x:f>IF(ISBLANK(B120),"Default",IF(AND(ISNUMBER(B120),B120&gt;=0),"Override","Invalid"))</x:f>
        <x:v>Default</x:v>
      </x:c>
      <x:c r="F120" s="5"/>
    </x:row>
    <x:row r="121" ht="24" customHeight="1">
      <x:c r="A121" s="2" t="n">
        <x:f>114</x:f>
        <x:v>114</x:v>
      </x:c>
      <x:c r="B121" s="7"/>
      <x:c r="C121" s="17" t="n">
        <x:f>IF(ISBLANK(B121),'Inputs'!$E$5,B121)</x:f>
        <x:v>115</x:v>
      </x:c>
      <x:c r="D121" s="17" t="n">
        <x:f>'Inputs'!$C$19+C121</x:f>
        <x:v>300</x:v>
      </x:c>
      <x:c r="E121" s="2" t="str">
        <x:f>IF(ISBLANK(B121),"Default",IF(AND(ISNUMBER(B121),B121&gt;=0),"Override","Invalid"))</x:f>
        <x:v>Default</x:v>
      </x:c>
      <x:c r="F121" s="5"/>
    </x:row>
    <x:row r="122" ht="24" customHeight="1">
      <x:c r="A122" s="2" t="n">
        <x:f>115</x:f>
        <x:v>115</x:v>
      </x:c>
      <x:c r="B122" s="7"/>
      <x:c r="C122" s="17" t="n">
        <x:f>IF(ISBLANK(B122),'Inputs'!$E$5,B122)</x:f>
        <x:v>115</x:v>
      </x:c>
      <x:c r="D122" s="17" t="n">
        <x:f>'Inputs'!$C$19+C122</x:f>
        <x:v>300</x:v>
      </x:c>
      <x:c r="E122" s="2" t="str">
        <x:f>IF(ISBLANK(B122),"Default",IF(AND(ISNUMBER(B122),B122&gt;=0),"Override","Invalid"))</x:f>
        <x:v>Default</x:v>
      </x:c>
      <x:c r="F122" s="5"/>
    </x:row>
    <x:row r="123" ht="24" customHeight="1">
      <x:c r="A123" s="2" t="n">
        <x:f>116</x:f>
        <x:v>116</x:v>
      </x:c>
      <x:c r="B123" s="7"/>
      <x:c r="C123" s="17" t="n">
        <x:f>IF(ISBLANK(B123),'Inputs'!$E$5,B123)</x:f>
        <x:v>115</x:v>
      </x:c>
      <x:c r="D123" s="17" t="n">
        <x:f>'Inputs'!$C$19+C123</x:f>
        <x:v>300</x:v>
      </x:c>
      <x:c r="E123" s="2" t="str">
        <x:f>IF(ISBLANK(B123),"Default",IF(AND(ISNUMBER(B123),B123&gt;=0),"Override","Invalid"))</x:f>
        <x:v>Default</x:v>
      </x:c>
      <x:c r="F123" s="5"/>
    </x:row>
    <x:row r="124" ht="24" customHeight="1">
      <x:c r="A124" s="2" t="n">
        <x:f>117</x:f>
        <x:v>117</x:v>
      </x:c>
      <x:c r="B124" s="7"/>
      <x:c r="C124" s="17" t="n">
        <x:f>IF(ISBLANK(B124),'Inputs'!$E$5,B124)</x:f>
        <x:v>115</x:v>
      </x:c>
      <x:c r="D124" s="17" t="n">
        <x:f>'Inputs'!$C$19+C124</x:f>
        <x:v>300</x:v>
      </x:c>
      <x:c r="E124" s="2" t="str">
        <x:f>IF(ISBLANK(B124),"Default",IF(AND(ISNUMBER(B124),B124&gt;=0),"Override","Invalid"))</x:f>
        <x:v>Default</x:v>
      </x:c>
      <x:c r="F124" s="5"/>
    </x:row>
    <x:row r="125" ht="24" customHeight="1">
      <x:c r="A125" s="2" t="n">
        <x:f>118</x:f>
        <x:v>118</x:v>
      </x:c>
      <x:c r="B125" s="7"/>
      <x:c r="C125" s="17" t="n">
        <x:f>IF(ISBLANK(B125),'Inputs'!$E$5,B125)</x:f>
        <x:v>115</x:v>
      </x:c>
      <x:c r="D125" s="17" t="n">
        <x:f>'Inputs'!$C$19+C125</x:f>
        <x:v>300</x:v>
      </x:c>
      <x:c r="E125" s="2" t="str">
        <x:f>IF(ISBLANK(B125),"Default",IF(AND(ISNUMBER(B125),B125&gt;=0),"Override","Invalid"))</x:f>
        <x:v>Default</x:v>
      </x:c>
      <x:c r="F125" s="5"/>
    </x:row>
    <x:row r="126" ht="24" customHeight="1">
      <x:c r="A126" s="2" t="n">
        <x:f>119</x:f>
        <x:v>119</x:v>
      </x:c>
      <x:c r="B126" s="7"/>
      <x:c r="C126" s="17" t="n">
        <x:f>IF(ISBLANK(B126),'Inputs'!$E$5,B126)</x:f>
        <x:v>115</x:v>
      </x:c>
      <x:c r="D126" s="17" t="n">
        <x:f>'Inputs'!$C$19+C126</x:f>
        <x:v>300</x:v>
      </x:c>
      <x:c r="E126" s="2" t="str">
        <x:f>IF(ISBLANK(B126),"Default",IF(AND(ISNUMBER(B126),B126&gt;=0),"Override","Invalid"))</x:f>
        <x:v>Default</x:v>
      </x:c>
      <x:c r="F126" s="5"/>
    </x:row>
    <x:row r="127" ht="24" customHeight="1">
      <x:c r="A127" s="2" t="n">
        <x:f>120</x:f>
        <x:v>120</x:v>
      </x:c>
      <x:c r="B127" s="7"/>
      <x:c r="C127" s="17" t="n">
        <x:f>IF(ISBLANK(B127),'Inputs'!$E$5,B127)</x:f>
        <x:v>115</x:v>
      </x:c>
      <x:c r="D127" s="17" t="n">
        <x:f>'Inputs'!$C$19+C127</x:f>
        <x:v>300</x:v>
      </x:c>
      <x:c r="E127" s="2" t="str">
        <x:f>IF(ISBLANK(B127),"Default",IF(AND(ISNUMBER(B127),B127&gt;=0),"Override","Invalid"))</x:f>
        <x:v>Default</x:v>
      </x:c>
      <x:c r="F127" s="5"/>
    </x:row>
    <x:row r="128" ht="24" customHeight="1">
      <x:c r="A128" s="2"/>
      <x:c r="B128" s="2"/>
      <x:c r="C128" s="2"/>
      <x:c r="D128" s="2"/>
      <x:c r="E128" s="2"/>
      <x:c r="F128" s="2"/>
    </x:row>
    <x:row r="129" ht="24" customHeight="1">
      <x:c r="A129" s="2"/>
      <x:c r="B129" s="2"/>
      <x:c r="C129" s="2"/>
      <x:c r="D129" s="2"/>
      <x:c r="E129" s="2"/>
      <x:c r="F129" s="2"/>
    </x:row>
    <x:row r="130" ht="24" customHeight="1">
      <x:c r="A130" s="2"/>
      <x:c r="B130" s="2"/>
      <x:c r="C130" s="2"/>
      <x:c r="D130" s="2"/>
      <x:c r="E130" s="2"/>
      <x:c r="F130" s="2"/>
    </x:row>
    <x:row r="131" ht="24" customHeight="1">
      <x:c r="A131" s="2"/>
      <x:c r="B131" s="2"/>
      <x:c r="C131" s="2"/>
      <x:c r="D131" s="2"/>
      <x:c r="E131" s="2"/>
      <x:c r="F131" s="2"/>
    </x:row>
    <x:row r="132" ht="24" customHeight="1">
      <x:c r="A132" s="2"/>
      <x:c r="B132" s="2"/>
      <x:c r="C132" s="2"/>
      <x:c r="D132" s="2"/>
      <x:c r="E132" s="2"/>
      <x:c r="F132" s="2"/>
    </x:row>
  </x:sheetData>
  <x:mergeCells>
    <x:mergeCell ref="A4:F4"/>
  </x:mergeCells>
  <x:dataValidations count="1">
    <x:dataValidation type="decimal" operator="greaterThanOrEqual" sqref="B8:B127">
      <x:formula1>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85929B"/>
  </x:sheetPr>
  <x:sheetViews>
    <x:sheetView showGridLines="0" workbookViewId="0"/>
  </x:sheetViews>
  <x:sheetFormatPr defaultRowHeight="15"/>
  <x:cols>
    <x:col min="1" max="1" width="2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How to use your planner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54" customHeight="1">
      <x:c r="A5" s="27" t="str">
        <x:v>1. Start with the sample</x:v>
      </x:c>
      <x:c r="B5" s="8" t="str">
        <x:v>The initial figures are hypothetical. Replace Inputs debt labels, balances, annual rates and minimums. Use 18% to enter an 18 percent annual rate. Leave unused rows at zero.</x:v>
      </x:c>
      <x:c r="C5" s="8"/>
      <x:c r="D5" s="8"/>
      <x:c r="E5" s="8"/>
      <x:c r="F5" s="8"/>
      <x:c r="G5" s="8"/>
      <x:c r="H5" s="8"/>
      <x:c r="I5" s="8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54" customHeight="1">
      <x:c r="A7" s="27" t="str">
        <x:v>2. Choose a priority</x:v>
      </x:c>
      <x:c r="B7" s="8" t="str">
        <x:v>Snowball prioritizes smaller starting balances, breaking ties by higher rate then ID. Avalanche prioritizes higher rates, breaking ties by smaller starting balances then ID. Starting priority remains fixed.</x:v>
      </x:c>
      <x:c r="C7" s="8"/>
      <x:c r="D7" s="8"/>
      <x:c r="E7" s="8"/>
      <x:c r="F7" s="8"/>
      <x:c r="G7" s="8"/>
      <x:c r="H7" s="8"/>
      <x:c r="I7" s="8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54" customHeight="1">
      <x:c r="A9" s="27" t="str">
        <x:v>3. Set a sustainable budget</x:v>
      </x:c>
      <x:c r="B9" s="8" t="str">
        <x:v>The budget is the sum of active starting minimums plus your extra amount. When a debt clears, freed money rolls into the remaining debts, including unused money in that same payoff month.</x:v>
      </x:c>
      <x:c r="C9" s="8"/>
      <x:c r="D9" s="8"/>
      <x:c r="E9" s="8"/>
      <x:c r="F9" s="8"/>
      <x:c r="G9" s="8"/>
      <x:c r="H9" s="8"/>
      <x:c r="I9" s="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54" customHeight="1">
      <x:c r="A11" s="27" t="str">
        <x:v>4. Handle uneven income</x:v>
      </x:c>
      <x:c r="B11" s="8" t="str">
        <x:v>Monthly budget lets you override only the extra amount in each month. Blank uses the default; 0 removes the extra for that month. The original minimum budget remains. Negative overrides are invalid.</x:v>
      </x:c>
      <x:c r="C11" s="8"/>
      <x:c r="D11" s="8"/>
      <x:c r="E11" s="8"/>
      <x:c r="F11" s="8"/>
      <x:c r="G11" s="8"/>
      <x:c r="H11" s="8"/>
      <x:c r="I11" s="8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54" customHeight="1">
      <x:c r="A13" s="27" t="str">
        <x:v>5. Compare strategies</x:v>
      </x:c>
      <x:c r="B13" s="8" t="str">
        <x:v>Change Inputs B5 and read the updated Overview. The workbook calculates one selected strategy at a time; it does not show simultaneous strategy forecasts. The website comparison can show both for a fixed budget.</x:v>
      </x:c>
      <x:c r="C13" s="8"/>
      <x:c r="D13" s="8"/>
      <x:c r="E13" s="8"/>
      <x:c r="F13" s="8"/>
      <x:c r="G13" s="8"/>
      <x:c r="H13" s="8"/>
      <x:c r="I13" s="8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54" customHeight="1">
      <x:c r="A15" s="27" t="str">
        <x:v>6. Track actual progress</x:v>
      </x:c>
      <x:c r="B15" s="8" t="str">
        <x:v>Payment log compares statement totals with the forecast. It does not automatically rebase the plan. Save a dated copy before changing starting balances; after a rebase, old log comparisons no longer share the same baseline.</x:v>
      </x:c>
      <x:c r="C15" s="8"/>
      <x:c r="D15" s="8"/>
      <x:c r="E15" s="8"/>
      <x:c r="F15" s="8"/>
      <x:c r="G15" s="8"/>
      <x:c r="H15" s="8"/>
      <x:c r="I15" s="8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54" customHeight="1">
      <x:c r="A17" s="27" t="str">
        <x:v>7. Read the horizon</x:v>
      </x:c>
      <x:c r="B17" s="8" t="str">
        <x:v>There are 120 modeled monthly payments. If debt remains, payoff month is unavailable and interest/payments cover only that horizon. Never interpret an unavailable payoff as a zero-month plan.</x:v>
      </x:c>
      <x:c r="C17" s="8"/>
      <x:c r="D17" s="8"/>
      <x:c r="E17" s="8"/>
      <x:c r="F17" s="8"/>
      <x:c r="G17" s="8"/>
      <x:c r="H17" s="8"/>
      <x:c r="I17" s="8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54" customHeight="1">
      <x:c r="A19" s="27" t="str">
        <x:v>8. Know the assumptions</x:v>
      </x:c>
      <x:c r="B19" s="8" t="str">
        <x:v>Monthly interest is opening balance times annual rate divided by 12, added before payment. Full internal precision is retained; currency displays cents. There are no purchases, fees, rate changes or missed minimums.</x:v>
      </x:c>
      <x:c r="C19" s="8"/>
      <x:c r="D19" s="8"/>
      <x:c r="E19" s="8"/>
      <x:c r="F19" s="8"/>
      <x:c r="G19" s="8"/>
      <x:c r="H19" s="8"/>
      <x:c r="I19" s="8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54" customHeight="1">
      <x:c r="A21" s="27" t="str">
        <x:v>9. Protect your data</x:v>
      </x:c>
      <x:c r="B21" s="8" t="str">
        <x:v>No macros, account connection or external workbook links are required. Keep copies private. Cloud sync, email or an online spreadsheet service can upload your file under that service’s own settings.</x:v>
      </x:c>
      <x:c r="C21" s="8"/>
      <x:c r="D21" s="8"/>
      <x:c r="E21" s="8"/>
      <x:c r="F21" s="8"/>
      <x:c r="G21" s="8"/>
      <x:c r="H21" s="8"/>
      <x:c r="I21" s="8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54" customHeight="1">
      <x:c r="A23" s="27" t="str">
        <x:v>10. Compatibility</x:v>
      </x:c>
      <x:c r="B23" s="8" t="str">
        <x:v>Delivered as XLSX. Sample calculations, strategy changes and zero/blank inputs were also verified after Google Sheets import. Native Excel and Excel for iPhone have not been independently tested. Use automatic calculation and review results after importing.</x:v>
      </x:c>
      <x:c r="C23" s="8"/>
      <x:c r="D23" s="8"/>
      <x:c r="E23" s="8"/>
      <x:c r="F23" s="8"/>
      <x:c r="G23" s="8"/>
      <x:c r="H23" s="8"/>
      <x:c r="I23" s="8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54" customHeight="1">
      <x:c r="A25" s="27" t="str">
        <x:v>11. Final payoff</x:v>
      </x:c>
      <x:c r="B25" s="8" t="str">
        <x:v>Educational estimate, not personalized advice, a promise of savings or a lender payoff quote. Many card issuers accrue interest daily. Ask the lender for the amount and receipt date needed to settle the account.</x:v>
      </x:c>
      <x:c r="C25" s="8"/>
      <x:c r="D25" s="8"/>
      <x:c r="E25" s="8"/>
      <x:c r="F25" s="8"/>
      <x:c r="G25" s="8"/>
      <x:c r="H25" s="8"/>
      <x:c r="I25" s="8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54" customHeight="1">
      <x:c r="A27" s="27" t="str">
        <x:v>12. Model provenance</x:v>
      </x:c>
      <x:c r="B27" s="8" t="str">
        <x:v>Original workbook by Debt Calculator Hub. The sample totals are checked against the website’s shared payoff model. This is not a CFPB product or endorsement.</x:v>
      </x:c>
      <x:c r="C27" s="8"/>
      <x:c r="D27" s="8"/>
      <x:c r="E27" s="8"/>
      <x:c r="F27" s="8"/>
      <x:c r="G27" s="8"/>
      <x:c r="H27" s="8"/>
      <x:c r="I27" s="8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65" customHeight="1">
      <x:c r="A29" s="27" t="str">
        <x:v>Primary source</x:v>
      </x:c>
      <x:c r="B29" s="8" t="str">
        <x:v>CFPB interest explanation: https://www.consumerfinance.gov/ask-cfpb/how-does-my-credit-card-company-calculate-the-amount-of-interest-i-owe-en-51/</x:v>
      </x:c>
      <x:c r="C29" s="8"/>
      <x:c r="D29" s="8"/>
      <x:c r="E29" s="8"/>
      <x:c r="F29" s="8"/>
      <x:c r="G29" s="8"/>
      <x:c r="H29" s="8"/>
      <x:c r="I29" s="8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54" customHeight="1">
      <x:c r="A31" s="27" t="str">
        <x:v>Website methodology</x:v>
      </x:c>
      <x:c r="B31" s="8" t="str">
        <x:v>https://debtcalculatorhub.com/methodology/</x:v>
      </x:c>
      <x:c r="C31" s="8"/>
      <x:c r="D31" s="8"/>
      <x:c r="E31" s="8"/>
      <x:c r="F31" s="8"/>
      <x:c r="G31" s="8"/>
      <x:c r="H31" s="8"/>
      <x:c r="I31" s="8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54" customHeight="1">
      <x:c r="A33" s="27" t="str">
        <x:v>Personal-use license</x:v>
      </x:c>
      <x:c r="B33" s="8" t="str">
        <x:v>Use and adapt your own copies for personal or household planning. Do not resell, redistribute or claim authorship of the template. Mandatory legal rights are unaffected.</x:v>
      </x:c>
      <x:c r="C33" s="8"/>
      <x:c r="D33" s="8"/>
      <x:c r="E33" s="8"/>
      <x:c r="F33" s="8"/>
      <x:c r="G33" s="8"/>
      <x:c r="H33" s="8"/>
      <x:c r="I33" s="8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</x:sheetData>
  <x:mergeCells>
    <x:mergeCell ref="B5:I5"/>
    <x:mergeCell ref="B7:I7"/>
    <x:mergeCell ref="B9:I9"/>
    <x:mergeCell ref="B11:I11"/>
    <x:mergeCell ref="B13:I13"/>
    <x:mergeCell ref="B15:I15"/>
    <x:mergeCell ref="B17:I17"/>
    <x:mergeCell ref="B19:I19"/>
    <x:mergeCell ref="B21:I21"/>
    <x:mergeCell ref="B23:I23"/>
    <x:mergeCell ref="B25:I25"/>
    <x:mergeCell ref="B27:I27"/>
    <x:mergeCell ref="B29:I29"/>
    <x:mergeCell ref="B31:I31"/>
    <x:mergeCell ref="B33:I33"/>
  </x:mergeCells>
  <x:pageMargins left="0.7" right="0.7" top="0.75" bottom="0.75" header="0.3" footer="0.3"/>
</x:worksheet>
</file>